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P:\INDUSTRY HR DEVELOPMENT\Regional HR Consultants\Interior\Compensation Project\Comp Worksheet Template &amp; Pay Statement Samples\"/>
    </mc:Choice>
  </mc:AlternateContent>
  <xr:revisionPtr revIDLastSave="0" documentId="13_ncr:1_{771D26A6-523F-412F-9A76-A94ED2AB9A8B}" xr6:coauthVersionLast="36" xr6:coauthVersionMax="36" xr10:uidLastSave="{00000000-0000-0000-0000-000000000000}"/>
  <bookViews>
    <workbookView xWindow="0" yWindow="0" windowWidth="19200" windowHeight="8145" xr2:uid="{A4353820-6C34-4CAA-8D75-383CE898B1A1}"/>
  </bookViews>
  <sheets>
    <sheet name="Instructions" sheetId="4" r:id="rId1"/>
    <sheet name="Annual Pay Statement Accomm." sheetId="1" r:id="rId2"/>
    <sheet name="Pay Statement Letter Template" sheetId="2" r:id="rId3"/>
    <sheet name="Compensation Worksheet Template" sheetId="5"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8" i="5" l="1"/>
  <c r="U28" i="5"/>
  <c r="R28" i="5"/>
  <c r="O28" i="5"/>
  <c r="L28" i="5"/>
  <c r="I28" i="5"/>
  <c r="F28" i="5"/>
  <c r="C28" i="5"/>
  <c r="C48" i="1"/>
  <c r="C46" i="1" l="1"/>
  <c r="B6" i="1"/>
  <c r="F4" i="5" l="1"/>
  <c r="C4" i="5"/>
  <c r="C5" i="5"/>
  <c r="X32" i="5" l="1"/>
  <c r="X31" i="5"/>
  <c r="X30" i="5"/>
  <c r="X29" i="5"/>
  <c r="X27" i="5"/>
  <c r="X26" i="5"/>
  <c r="X25" i="5"/>
  <c r="X24" i="5"/>
  <c r="X22" i="5"/>
  <c r="X21" i="5"/>
  <c r="X20" i="5"/>
  <c r="X19" i="5"/>
  <c r="X18" i="5"/>
  <c r="X17" i="5"/>
  <c r="X16" i="5"/>
  <c r="X15" i="5"/>
  <c r="X14" i="5"/>
  <c r="X13" i="5"/>
  <c r="X12" i="5"/>
  <c r="X11" i="5"/>
  <c r="X9" i="5"/>
  <c r="X8" i="5"/>
  <c r="X7" i="5"/>
  <c r="X6" i="5"/>
  <c r="X5" i="5"/>
  <c r="X4" i="5"/>
  <c r="U32" i="5"/>
  <c r="R32" i="5"/>
  <c r="O32" i="5"/>
  <c r="L32" i="5"/>
  <c r="I32" i="5"/>
  <c r="F32" i="5"/>
  <c r="C32" i="5"/>
  <c r="U31" i="5"/>
  <c r="R31" i="5"/>
  <c r="O31" i="5"/>
  <c r="L31" i="5"/>
  <c r="I31" i="5"/>
  <c r="F31" i="5"/>
  <c r="C31" i="5"/>
  <c r="U30" i="5"/>
  <c r="R30" i="5"/>
  <c r="O30" i="5"/>
  <c r="L30" i="5"/>
  <c r="I30" i="5"/>
  <c r="F30" i="5"/>
  <c r="C30" i="5"/>
  <c r="U29" i="5"/>
  <c r="R29" i="5"/>
  <c r="O29" i="5"/>
  <c r="L29" i="5"/>
  <c r="I29" i="5"/>
  <c r="F29" i="5"/>
  <c r="C29" i="5"/>
  <c r="U27" i="5"/>
  <c r="R27" i="5"/>
  <c r="O27" i="5"/>
  <c r="L27" i="5"/>
  <c r="I27" i="5"/>
  <c r="F27" i="5"/>
  <c r="C27" i="5"/>
  <c r="U26" i="5"/>
  <c r="R26" i="5"/>
  <c r="O26" i="5"/>
  <c r="L26" i="5"/>
  <c r="I26" i="5"/>
  <c r="F26" i="5"/>
  <c r="C26" i="5"/>
  <c r="U25" i="5"/>
  <c r="R25" i="5"/>
  <c r="O25" i="5"/>
  <c r="L25" i="5"/>
  <c r="F25" i="5"/>
  <c r="C25" i="5"/>
  <c r="U24" i="5"/>
  <c r="R24" i="5"/>
  <c r="O24" i="5"/>
  <c r="L24" i="5"/>
  <c r="I24" i="5"/>
  <c r="F24" i="5"/>
  <c r="C24" i="5"/>
  <c r="U22" i="5"/>
  <c r="R22" i="5"/>
  <c r="O22" i="5"/>
  <c r="L22" i="5"/>
  <c r="I22" i="5"/>
  <c r="F22" i="5"/>
  <c r="C22" i="5"/>
  <c r="U21" i="5"/>
  <c r="R21" i="5"/>
  <c r="O21" i="5"/>
  <c r="L21" i="5"/>
  <c r="I21" i="5"/>
  <c r="F21" i="5"/>
  <c r="C21" i="5"/>
  <c r="U20" i="5"/>
  <c r="R20" i="5"/>
  <c r="O20" i="5"/>
  <c r="L20" i="5"/>
  <c r="I20" i="5"/>
  <c r="F20" i="5"/>
  <c r="C20" i="5"/>
  <c r="U19" i="5"/>
  <c r="R19" i="5"/>
  <c r="O19" i="5"/>
  <c r="L19" i="5"/>
  <c r="I19" i="5"/>
  <c r="F19" i="5"/>
  <c r="U18" i="5"/>
  <c r="R18" i="5"/>
  <c r="O18" i="5"/>
  <c r="L18" i="5"/>
  <c r="I18" i="5"/>
  <c r="F18" i="5"/>
  <c r="U17" i="5"/>
  <c r="R17" i="5"/>
  <c r="O17" i="5"/>
  <c r="L17" i="5"/>
  <c r="I17" i="5"/>
  <c r="F17" i="5"/>
  <c r="U16" i="5"/>
  <c r="R16" i="5"/>
  <c r="O16" i="5"/>
  <c r="L16" i="5"/>
  <c r="I16" i="5"/>
  <c r="F16" i="5"/>
  <c r="U15" i="5"/>
  <c r="R15" i="5"/>
  <c r="O15" i="5"/>
  <c r="L15" i="5"/>
  <c r="I15" i="5"/>
  <c r="F15" i="5"/>
  <c r="U14" i="5"/>
  <c r="R14" i="5"/>
  <c r="O14" i="5"/>
  <c r="L14" i="5"/>
  <c r="I14" i="5"/>
  <c r="F14" i="5"/>
  <c r="U13" i="5"/>
  <c r="R13" i="5"/>
  <c r="O13" i="5"/>
  <c r="L13" i="5"/>
  <c r="I13" i="5"/>
  <c r="F13" i="5"/>
  <c r="U12" i="5"/>
  <c r="R12" i="5"/>
  <c r="O12" i="5"/>
  <c r="L12" i="5"/>
  <c r="I12" i="5"/>
  <c r="F12" i="5"/>
  <c r="C12" i="5"/>
  <c r="U11" i="5"/>
  <c r="R11" i="5"/>
  <c r="O11" i="5"/>
  <c r="L11" i="5"/>
  <c r="I11" i="5"/>
  <c r="F11" i="5"/>
  <c r="C11" i="5"/>
  <c r="L10" i="5"/>
  <c r="I10" i="5"/>
  <c r="F10" i="5"/>
  <c r="C10" i="5"/>
  <c r="U9" i="5"/>
  <c r="R9" i="5"/>
  <c r="O9" i="5"/>
  <c r="L9" i="5"/>
  <c r="I9" i="5"/>
  <c r="F9" i="5"/>
  <c r="C9" i="5"/>
  <c r="U8" i="5"/>
  <c r="R8" i="5"/>
  <c r="O8" i="5"/>
  <c r="L8" i="5"/>
  <c r="I8" i="5"/>
  <c r="F8" i="5"/>
  <c r="C8" i="5"/>
  <c r="U7" i="5"/>
  <c r="R7" i="5"/>
  <c r="O7" i="5"/>
  <c r="L7" i="5"/>
  <c r="I7" i="5"/>
  <c r="F7" i="5"/>
  <c r="C7" i="5"/>
  <c r="U6" i="5"/>
  <c r="R6" i="5"/>
  <c r="O6" i="5"/>
  <c r="L6" i="5"/>
  <c r="I6" i="5"/>
  <c r="F6" i="5"/>
  <c r="C6" i="5"/>
  <c r="U5" i="5"/>
  <c r="R5" i="5"/>
  <c r="O5" i="5"/>
  <c r="L5" i="5"/>
  <c r="I5" i="5"/>
  <c r="F5" i="5"/>
  <c r="U4" i="5"/>
  <c r="R4" i="5"/>
  <c r="O4" i="5"/>
  <c r="L4" i="5"/>
  <c r="I4" i="5"/>
  <c r="R33" i="5" l="1"/>
  <c r="S34" i="5" s="1"/>
  <c r="U33" i="5"/>
  <c r="V34" i="5" s="1"/>
  <c r="O33" i="5"/>
  <c r="P34" i="5" s="1"/>
  <c r="I33" i="5"/>
  <c r="J34" i="5" s="1"/>
  <c r="X33" i="5"/>
  <c r="Y34" i="5" s="1"/>
  <c r="L33" i="5"/>
  <c r="M34" i="5" s="1"/>
  <c r="F33" i="5"/>
  <c r="G34" i="5" s="1"/>
  <c r="C40" i="1" l="1"/>
  <c r="C14" i="1"/>
  <c r="C25" i="1" s="1"/>
  <c r="C51" i="1"/>
  <c r="C45" i="1"/>
  <c r="C47" i="1"/>
  <c r="C49" i="1"/>
  <c r="C50" i="1"/>
  <c r="C52" i="1"/>
  <c r="C53" i="1" l="1"/>
  <c r="C39" i="1"/>
  <c r="C42" i="1" s="1"/>
  <c r="B21" i="1"/>
  <c r="C26" i="1"/>
  <c r="B11" i="1"/>
  <c r="B10" i="1"/>
  <c r="B8" i="1" s="1"/>
  <c r="B9" i="1"/>
  <c r="C20" i="1" s="1"/>
  <c r="C16" i="1" l="1"/>
  <c r="C18" i="1"/>
  <c r="C19" i="1"/>
  <c r="B12" i="1"/>
  <c r="C23" i="1"/>
  <c r="C30" i="1"/>
  <c r="C31" i="1"/>
  <c r="C32" i="1"/>
  <c r="C34" i="1"/>
  <c r="C33" i="1"/>
  <c r="C29" i="1"/>
  <c r="C35" i="1"/>
  <c r="C36" i="1"/>
  <c r="C24" i="1"/>
  <c r="C17" i="1"/>
  <c r="C37" i="1" l="1"/>
  <c r="C27" i="1"/>
  <c r="C21" i="1"/>
  <c r="C54" i="1" l="1"/>
  <c r="D46" i="1" l="1"/>
  <c r="D48" i="1"/>
  <c r="D52" i="1"/>
  <c r="D18" i="1"/>
  <c r="D25" i="1"/>
  <c r="D44" i="1"/>
  <c r="D53" i="1"/>
  <c r="D36" i="1"/>
  <c r="D47" i="1"/>
  <c r="D33" i="1"/>
  <c r="D21" i="1"/>
  <c r="D32" i="1"/>
  <c r="D24" i="1"/>
  <c r="D39" i="1"/>
  <c r="D41" i="1"/>
  <c r="D23" i="1"/>
  <c r="D30" i="1"/>
  <c r="D19" i="1"/>
  <c r="D31" i="1"/>
  <c r="D51" i="1"/>
  <c r="D35" i="1"/>
  <c r="D42" i="1"/>
  <c r="D29" i="1"/>
  <c r="D16" i="1"/>
  <c r="D45" i="1"/>
  <c r="D49" i="1"/>
  <c r="D20" i="1"/>
  <c r="D26" i="1"/>
  <c r="D37" i="1"/>
  <c r="D14" i="1"/>
  <c r="D34" i="1"/>
  <c r="D40" i="1"/>
  <c r="D17" i="1"/>
  <c r="D27" i="1"/>
  <c r="D50" i="1"/>
  <c r="D54" i="1" l="1"/>
  <c r="C33" i="5"/>
  <c r="D34" i="5" s="1"/>
  <c r="B3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Maris Bourdin</author>
    <author>Sarah Moseley</author>
  </authors>
  <commentList>
    <comment ref="B14" authorId="0" shapeId="0" xr:uid="{5F3544A9-F998-4622-B535-1CFE654F5394}">
      <text>
        <r>
          <rPr>
            <sz val="9"/>
            <color indexed="81"/>
            <rFont val="Tahoma"/>
            <family val="2"/>
          </rPr>
          <t>In this section, allotments are placeholders only or, where apllicable, Employment Standards minimums. Update for your business' specifics on the Worksheet Template tab and remember to link it to here.</t>
        </r>
      </text>
    </comment>
    <comment ref="B23" authorId="0" shapeId="0" xr:uid="{1187300F-8729-4994-9D87-E65592627FD5}">
      <text>
        <r>
          <rPr>
            <sz val="9"/>
            <color indexed="81"/>
            <rFont val="Tahoma"/>
            <family val="2"/>
          </rPr>
          <t xml:space="preserve">2024 rates shown; review and update annnually  </t>
        </r>
      </text>
    </comment>
    <comment ref="B24" authorId="0" shapeId="0" xr:uid="{3A5F1E4F-7FC2-4AB4-AEBD-9BCEB4AA6D1C}">
      <text>
        <r>
          <rPr>
            <sz val="9"/>
            <color indexed="81"/>
            <rFont val="Tahoma"/>
            <family val="2"/>
          </rPr>
          <t xml:space="preserve">2024 rates shown; review and update annnually  </t>
        </r>
      </text>
    </comment>
    <comment ref="B25" authorId="0" shapeId="0" xr:uid="{86FEA69A-11E6-47A1-BFA5-459809173953}">
      <text>
        <r>
          <rPr>
            <sz val="9"/>
            <color indexed="81"/>
            <rFont val="Tahoma"/>
            <family val="2"/>
          </rPr>
          <t>1.95% is the 2024 rate for businesses with over $1.5M payroll. Businesses with payrolls below $1M are exempt.  Please see the notes at the bottom of the sheet regarding EHT and adjust for your business' situation.</t>
        </r>
      </text>
    </comment>
    <comment ref="B26" authorId="0" shapeId="0" xr:uid="{CAB5A32F-9627-41F8-A57F-39F2BE96A235}">
      <text>
        <r>
          <rPr>
            <sz val="9"/>
            <color indexed="81"/>
            <rFont val="Tahoma"/>
            <family val="2"/>
          </rPr>
          <t>2024 average base premium rate shown.  Premiums are dependent on sector averages and individual company safety records, so adjust for your actual business premium rate.</t>
        </r>
      </text>
    </comment>
    <comment ref="B28" authorId="0" shapeId="0" xr:uid="{EE514490-D7DC-47AB-BB9C-654343CDDC90}">
      <text>
        <r>
          <rPr>
            <sz val="9"/>
            <color indexed="81"/>
            <rFont val="Tahoma"/>
            <family val="2"/>
          </rPr>
          <t>Percentages are placeholders only, adjust for your business' specifics on the Worksheet Template tab and remember to link here</t>
        </r>
      </text>
    </comment>
    <comment ref="B38" authorId="1" shapeId="0" xr:uid="{1200AA75-4D32-4C28-89E4-68E527C25BB0}">
      <text>
        <r>
          <rPr>
            <b/>
            <sz val="9"/>
            <color indexed="81"/>
            <rFont val="Tahoma"/>
            <family val="2"/>
          </rPr>
          <t>Sarah Moseley:</t>
        </r>
        <r>
          <rPr>
            <sz val="9"/>
            <color indexed="81"/>
            <rFont val="Tahoma"/>
            <family val="2"/>
          </rPr>
          <t xml:space="preserve">
In this section, allotments are placeholders only. Update for your business' specifics on the Worksheet Template tab and remember to link it to here.</t>
        </r>
      </text>
    </comment>
    <comment ref="A43" authorId="1" shapeId="0" xr:uid="{087D0875-C129-4A06-AE11-29EED9C65731}">
      <text>
        <r>
          <rPr>
            <b/>
            <sz val="9"/>
            <color indexed="81"/>
            <rFont val="Tahoma"/>
            <family val="2"/>
          </rPr>
          <t>Sarah Moseley:</t>
        </r>
        <r>
          <rPr>
            <sz val="9"/>
            <color indexed="81"/>
            <rFont val="Tahoma"/>
            <family val="2"/>
          </rPr>
          <t xml:space="preserve">
In this section, allotments are placeholders only. Update for your business' specifics on the Worksheet Template tab and remember to link it to 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Sarah Moseley</author>
  </authors>
  <commentList>
    <comment ref="B3" authorId="0" shapeId="0" xr:uid="{CC00D942-0C50-444C-94B5-96E4B6F8F56C}">
      <text>
        <r>
          <rPr>
            <b/>
            <sz val="9"/>
            <color indexed="81"/>
            <rFont val="Tahoma"/>
            <family val="2"/>
          </rPr>
          <t>Sarah Moseley:</t>
        </r>
        <r>
          <rPr>
            <sz val="9"/>
            <color indexed="81"/>
            <rFont val="Tahoma"/>
            <family val="2"/>
          </rPr>
          <t xml:space="preserve">
Input total hours per season expected to be worked per position</t>
        </r>
      </text>
    </comment>
    <comment ref="E3" authorId="0" shapeId="0" xr:uid="{1A71ED42-3376-466B-83F2-FEC7B8748254}">
      <text>
        <r>
          <rPr>
            <b/>
            <sz val="9"/>
            <color indexed="81"/>
            <rFont val="Tahoma"/>
            <family val="2"/>
          </rPr>
          <t>Sarah Moseley:</t>
        </r>
        <r>
          <rPr>
            <sz val="9"/>
            <color indexed="81"/>
            <rFont val="Tahoma"/>
            <family val="2"/>
          </rPr>
          <t xml:space="preserve">
Input total hours per season expected to be worked per position
</t>
        </r>
      </text>
    </comment>
  </commentList>
</comments>
</file>

<file path=xl/sharedStrings.xml><?xml version="1.0" encoding="utf-8"?>
<sst xmlns="http://schemas.openxmlformats.org/spreadsheetml/2006/main" count="216" uniqueCount="175">
  <si>
    <t>$ Amount, # Days 
or % of Base Salary</t>
  </si>
  <si>
    <t>$ Equivalent</t>
  </si>
  <si>
    <t>% of Total 
Compensation</t>
  </si>
  <si>
    <t>Hours worked per week</t>
  </si>
  <si>
    <t>Equivalent Daily rate</t>
  </si>
  <si>
    <t>Hours worked per year</t>
  </si>
  <si>
    <t xml:space="preserve">Average # of workdays in a year </t>
  </si>
  <si>
    <t xml:space="preserve"> </t>
  </si>
  <si>
    <t>Days worked - actual</t>
  </si>
  <si>
    <t>Vacation</t>
  </si>
  <si>
    <t>Sick Leave</t>
  </si>
  <si>
    <t>Statutory Holidays</t>
  </si>
  <si>
    <t>Training Time Off</t>
  </si>
  <si>
    <t>Statutory Employee Remittance 1 - EI</t>
  </si>
  <si>
    <t>Statutory Employee Remittance 2 - Federal pension CPP</t>
  </si>
  <si>
    <t>Safety Statutory Remittances - Workers' Compensation</t>
  </si>
  <si>
    <t>Professional Dues/Memberships</t>
  </si>
  <si>
    <t>Other Cash Compensation</t>
  </si>
  <si>
    <t>Base Salary</t>
  </si>
  <si>
    <t>Equivalent Hourly Wage Rate</t>
  </si>
  <si>
    <t>Group Life Insurance Benefits</t>
  </si>
  <si>
    <t>Short-Term Disability Insurance Benefits</t>
  </si>
  <si>
    <t>Long-Term Disability Insurance Benefits</t>
  </si>
  <si>
    <t>AD&amp;D Insurance Benefits</t>
  </si>
  <si>
    <t>Extended Health - Medical and Dental Premiums Benefit</t>
  </si>
  <si>
    <t>Contributions to Retirement Plan - Matching RRSP</t>
  </si>
  <si>
    <t>Paid Time Off (Personal or Other Leaves)</t>
  </si>
  <si>
    <t>Employee Family Assistance Program</t>
  </si>
  <si>
    <t>Health &amp; Wellness Program</t>
  </si>
  <si>
    <t>Cell Phone Allowance</t>
  </si>
  <si>
    <t>Amenities (snacks, meals, etc.)</t>
  </si>
  <si>
    <t>Performance or Retention Bonus</t>
  </si>
  <si>
    <t>Social Fund (celebrations, etc.)</t>
  </si>
  <si>
    <t>Training/Development Costs</t>
  </si>
  <si>
    <t>Paid Time Off Total (Days)</t>
  </si>
  <si>
    <t>Annual Base Wages Total ($ Amount)</t>
  </si>
  <si>
    <t>Statutory Remittances Total ($ Amount)</t>
  </si>
  <si>
    <t>Benefits Total ($ Amount)</t>
  </si>
  <si>
    <t>Other Programs and Services Provided to you Annually ($ Amount)</t>
  </si>
  <si>
    <t>Additional Monetary Compensation Total ($ Amount)</t>
  </si>
  <si>
    <t>Other Programs and Services Total ($ Amount)</t>
  </si>
  <si>
    <t>Annual Pay Statement: Total Compensation for [Insert Employee Name]</t>
  </si>
  <si>
    <t>Annual Performance Increase</t>
  </si>
  <si>
    <r>
      <t xml:space="preserve">Paid Time Off </t>
    </r>
    <r>
      <rPr>
        <sz val="12"/>
        <rFont val="Calibri"/>
        <family val="2"/>
        <scheme val="minor"/>
      </rPr>
      <t>(# Days)</t>
    </r>
  </si>
  <si>
    <r>
      <t xml:space="preserve">Mandatory Statutory Remittances </t>
    </r>
    <r>
      <rPr>
        <sz val="12"/>
        <rFont val="Calibri"/>
        <family val="2"/>
      </rPr>
      <t>(% of Base Salary)</t>
    </r>
  </si>
  <si>
    <r>
      <t>Benefits</t>
    </r>
    <r>
      <rPr>
        <sz val="12"/>
        <rFont val="Calibri"/>
        <family val="2"/>
      </rPr>
      <t xml:space="preserve"> (% of Base Salary)</t>
    </r>
  </si>
  <si>
    <r>
      <t xml:space="preserve">Additional Monetary Compensation </t>
    </r>
    <r>
      <rPr>
        <sz val="12"/>
        <rFont val="Calibri"/>
        <family val="2"/>
      </rPr>
      <t>($ Amount)</t>
    </r>
  </si>
  <si>
    <t>Total Compensation Component</t>
  </si>
  <si>
    <r>
      <t xml:space="preserve">Annual Base Wages (Hourly) or Salary </t>
    </r>
    <r>
      <rPr>
        <sz val="12"/>
        <color theme="1"/>
        <rFont val="Calibri"/>
        <family val="2"/>
        <scheme val="minor"/>
      </rPr>
      <t>($ Amount)</t>
    </r>
  </si>
  <si>
    <t xml:space="preserve">Employee Name </t>
  </si>
  <si>
    <t xml:space="preserve">Dear [First Name]: </t>
  </si>
  <si>
    <t xml:space="preserve">Thank you for all you do for [Company].   </t>
  </si>
  <si>
    <t>Total Compensation Value</t>
  </si>
  <si>
    <t>Type of Compensation</t>
  </si>
  <si>
    <t>Allotment</t>
  </si>
  <si>
    <t>Base Salary or Hourly Wage</t>
  </si>
  <si>
    <t>Number of Positions</t>
  </si>
  <si>
    <t>Total Compensation Per Position</t>
  </si>
  <si>
    <t>Total Compensation Per # of Positions</t>
  </si>
  <si>
    <t>Total All Positions</t>
  </si>
  <si>
    <t>Perks &amp; Benefits (ski or golf pass, discounts, etc.)</t>
  </si>
  <si>
    <r>
      <t>Number of Positions</t>
    </r>
    <r>
      <rPr>
        <b/>
        <sz val="8"/>
        <color rgb="FFFF0000"/>
        <rFont val="Arial"/>
        <family val="2"/>
      </rPr>
      <t>4</t>
    </r>
  </si>
  <si>
    <r>
      <t>Number of Positions</t>
    </r>
    <r>
      <rPr>
        <b/>
        <sz val="8"/>
        <color rgb="FFFF0000"/>
        <rFont val="Arial"/>
        <family val="2"/>
      </rPr>
      <t>7</t>
    </r>
  </si>
  <si>
    <r>
      <t>Number of Positions</t>
    </r>
    <r>
      <rPr>
        <b/>
        <sz val="8"/>
        <color rgb="FFFF0000"/>
        <rFont val="Arial"/>
        <family val="2"/>
      </rPr>
      <t>10</t>
    </r>
  </si>
  <si>
    <r>
      <t>Number of Positions</t>
    </r>
    <r>
      <rPr>
        <b/>
        <sz val="8"/>
        <color rgb="FFFF0000"/>
        <rFont val="Arial"/>
        <family val="2"/>
      </rPr>
      <t>13</t>
    </r>
  </si>
  <si>
    <r>
      <t>$ Equivalent</t>
    </r>
    <r>
      <rPr>
        <b/>
        <sz val="8"/>
        <color rgb="FFFF0000"/>
        <rFont val="Arial"/>
        <family val="2"/>
      </rPr>
      <t>15</t>
    </r>
  </si>
  <si>
    <r>
      <t>Number of Positions</t>
    </r>
    <r>
      <rPr>
        <b/>
        <sz val="8"/>
        <color rgb="FFFF0000"/>
        <rFont val="Arial"/>
        <family val="2"/>
      </rPr>
      <t>16</t>
    </r>
  </si>
  <si>
    <r>
      <t>$ Equivalent</t>
    </r>
    <r>
      <rPr>
        <b/>
        <sz val="8"/>
        <color rgb="FFFF0000"/>
        <rFont val="Arial"/>
        <family val="2"/>
      </rPr>
      <t>9</t>
    </r>
  </si>
  <si>
    <r>
      <t>Allotment</t>
    </r>
    <r>
      <rPr>
        <b/>
        <sz val="8"/>
        <color rgb="FFFF0000"/>
        <rFont val="Arial"/>
        <family val="2"/>
      </rPr>
      <t>5</t>
    </r>
  </si>
  <si>
    <r>
      <t>$ Equivalent</t>
    </r>
    <r>
      <rPr>
        <b/>
        <sz val="8"/>
        <color rgb="FFFF0000"/>
        <rFont val="Arial"/>
        <family val="2"/>
      </rPr>
      <t>12</t>
    </r>
  </si>
  <si>
    <r>
      <t>Allotment</t>
    </r>
    <r>
      <rPr>
        <b/>
        <sz val="8"/>
        <color rgb="FFFF0000"/>
        <rFont val="Arial"/>
        <family val="2"/>
      </rPr>
      <t>6</t>
    </r>
  </si>
  <si>
    <r>
      <t>Allotment</t>
    </r>
    <r>
      <rPr>
        <b/>
        <sz val="8"/>
        <color rgb="FFFF0000"/>
        <rFont val="Arial"/>
        <family val="2"/>
      </rPr>
      <t>7</t>
    </r>
  </si>
  <si>
    <r>
      <t>$ Equivalent</t>
    </r>
    <r>
      <rPr>
        <b/>
        <sz val="8"/>
        <color rgb="FFFF0000"/>
        <rFont val="Arial"/>
        <family val="2"/>
      </rPr>
      <t>18</t>
    </r>
  </si>
  <si>
    <r>
      <t>Number of Positions</t>
    </r>
    <r>
      <rPr>
        <b/>
        <sz val="8"/>
        <color rgb="FFFF0000"/>
        <rFont val="Arial"/>
        <family val="2"/>
      </rPr>
      <t>19</t>
    </r>
  </si>
  <si>
    <r>
      <t>$ Equivalent</t>
    </r>
    <r>
      <rPr>
        <b/>
        <sz val="8"/>
        <color rgb="FFFF0000"/>
        <rFont val="Arial"/>
        <family val="2"/>
      </rPr>
      <t>6</t>
    </r>
  </si>
  <si>
    <r>
      <t>Allotment</t>
    </r>
    <r>
      <rPr>
        <b/>
        <sz val="8"/>
        <color rgb="FFFF0000"/>
        <rFont val="Arial"/>
        <family val="2"/>
      </rPr>
      <t>4</t>
    </r>
  </si>
  <si>
    <r>
      <t>Allotment</t>
    </r>
    <r>
      <rPr>
        <b/>
        <sz val="8"/>
        <color rgb="FFFF0000"/>
        <rFont val="Arial"/>
        <family val="2"/>
      </rPr>
      <t>3</t>
    </r>
  </si>
  <si>
    <r>
      <t>$ Equivalent</t>
    </r>
    <r>
      <rPr>
        <b/>
        <sz val="8"/>
        <color rgb="FFFF0000"/>
        <rFont val="Arial"/>
        <family val="2"/>
      </rPr>
      <t>3</t>
    </r>
  </si>
  <si>
    <r>
      <t>Allotment</t>
    </r>
    <r>
      <rPr>
        <b/>
        <sz val="8"/>
        <color rgb="FFFF0000"/>
        <rFont val="Arial"/>
        <family val="2"/>
      </rPr>
      <t>2</t>
    </r>
  </si>
  <si>
    <r>
      <t xml:space="preserve">While pay is the largest component of your total compensation with us </t>
    </r>
    <r>
      <rPr>
        <sz val="12"/>
        <rFont val="Calibri"/>
        <family val="2"/>
        <scheme val="minor"/>
      </rPr>
      <t>is your base wage</t>
    </r>
    <r>
      <rPr>
        <sz val="12"/>
        <color theme="1"/>
        <rFont val="Calibri"/>
        <family val="2"/>
        <scheme val="minor"/>
      </rPr>
      <t xml:space="preserve">, the overall value of your total compensation package is more than what you see on pay stubs and is detailed as follows. Please ask if you have any further questions. </t>
    </r>
  </si>
  <si>
    <t>Paid Time Off (Personal or Other Leaves; early dismissal, office closures for holidays or snow days, etc.)</t>
  </si>
  <si>
    <t>Statutory Employee Remittance 1 - Employment Insurance (EI)</t>
  </si>
  <si>
    <t>Statutory Employee Remittance 2 - Federal Pension (CPP)</t>
  </si>
  <si>
    <t>Accidental Death &amp; Dismemberment (AD&amp;D) Insurance Benefits</t>
  </si>
  <si>
    <t>Training/Development Costs (course or development fees only as wage is captured in Training Time Off)</t>
  </si>
  <si>
    <t>Social Fund (birthday gifts, celebrations, etc.)</t>
  </si>
  <si>
    <t xml:space="preserve">If needed, add columns to existing for number of each type of position.  </t>
  </si>
  <si>
    <t>If you want to determine a per employee cost, add a column to multiply the number of position types by the individual costs and then average that to get the per employee cost</t>
  </si>
  <si>
    <t>If you want to look at year over year changes as a percentage of increase or decrease, add a column and input the formula</t>
  </si>
  <si>
    <t xml:space="preserve">  Position: </t>
  </si>
  <si>
    <t xml:space="preserve">  Department: </t>
  </si>
  <si>
    <t>Annual Pay Statement Template</t>
  </si>
  <si>
    <t>While it does include the base wage or salary, it also includes the [many] other components of compensation and you may be surprised at the</t>
  </si>
  <si>
    <t>true value of what you are already offering.</t>
  </si>
  <si>
    <t>The time of year these are typically given to employees is after any performance review and compensation adjustments, whenever that may be for your business.</t>
  </si>
  <si>
    <t>If your business does not yet do annual compensation adjustments, they can be done to coincide with fiscal or calendar year starts or seasonal start up times.</t>
  </si>
  <si>
    <t xml:space="preserve">What is a pay statement: </t>
  </si>
  <si>
    <t xml:space="preserve">Timing: </t>
  </si>
  <si>
    <t>How to Use:</t>
  </si>
  <si>
    <t>Pay Statement Letter Template</t>
  </si>
  <si>
    <t>In a highly competitive attraction and retention market, keeping the value of what you offer "top of mind" for your employees may give you a competitive advantage over other</t>
  </si>
  <si>
    <t>businesses who choose not to use these. These are best practice tools used in other industries with whom tourism  &amp; hospitality now directly competes with for talent.</t>
  </si>
  <si>
    <t xml:space="preserve">How to use: </t>
  </si>
  <si>
    <t>Customize this sample pay statement letter template which can accompany the pay statement itself. Put a copy of the letter and pay statement in each employee's paper or electronic file.</t>
  </si>
  <si>
    <t>Compensation Worksheet</t>
  </si>
  <si>
    <t>Advantages of using a compensation worksheet:</t>
  </si>
  <si>
    <t xml:space="preserve">Advantages of using a pay statement: </t>
  </si>
  <si>
    <t xml:space="preserve">Advantages of using a pay statement letter: </t>
  </si>
  <si>
    <t>Linking a compensation worksheet to an annual pay statement additionally makes it easy to communicate the true value of total compensation to every employee.</t>
  </si>
  <si>
    <t>How to use:</t>
  </si>
  <si>
    <t>Contact go2HR Regional HR Consultant</t>
  </si>
  <si>
    <t xml:space="preserve">INSTRUCTIONS for using the Annual Pay Statement, letter and compensation worksheet templates are below. </t>
  </si>
  <si>
    <t xml:space="preserve">At any time, feel free to contact your Regional HR Consultant for assistance via our website: </t>
  </si>
  <si>
    <t>It is assumed that users have some familiarlity with using Excel, or a similar spreadsheet software, and a basic level of experience with formulas and cell references</t>
  </si>
  <si>
    <t>By using a compensation worksheet, businesses can see and calculate at-a-glance effects and costs to changing or adding  different compensatory items.</t>
  </si>
  <si>
    <t>Before you start customizing for your business note that it is the Compensation Worksheet Template for accommodation that is linked to the Annual Pay Statement Template and</t>
  </si>
  <si>
    <t>it is further recommended that you click around to familiarize yourself with the current cell references and formulas used.</t>
  </si>
  <si>
    <t>2. Customize the positions for those your business has</t>
  </si>
  <si>
    <t>1. Make a copy of the template(s) you plan to use</t>
  </si>
  <si>
    <t>4. Adjust Allotments as needed per the Type of Compensation per position type</t>
  </si>
  <si>
    <t>5. Enter the values for each Type of Compensation per position type and watch Excel auto calculate</t>
  </si>
  <si>
    <t>Select the Compensation Worksheet Template that most closely resembles your business: accommodation, food &amp; beverage, travel services, or recreation &amp; entertainment.</t>
  </si>
  <si>
    <t>6. After this, if you choose to link the worksheet to the annual pay statements, you will need to make multiple copies (for the number of employees you have) of the pay statements and</t>
  </si>
  <si>
    <t>and update any cell references from your worksheet to the pay statement so that data is automatically pulled to the pay statements correctly</t>
  </si>
  <si>
    <r>
      <t xml:space="preserve">3. Customize the Type of Compensation you offer per position type. </t>
    </r>
    <r>
      <rPr>
        <i/>
        <sz val="11"/>
        <color theme="1"/>
        <rFont val="Calibri"/>
        <family val="2"/>
        <scheme val="minor"/>
      </rPr>
      <t xml:space="preserve">Note: if you have seasonal positions or only pay by the hour, notice Columns B and E show how to treat those </t>
    </r>
  </si>
  <si>
    <t xml:space="preserve">positions for calculation purposes that is different from if you pay salary for positions. </t>
  </si>
  <si>
    <t xml:space="preserve">are compensated fairly and competitively. </t>
  </si>
  <si>
    <t xml:space="preserve">a competitive total compensation package, inclusive of base pay, incentives, and  </t>
  </si>
  <si>
    <t xml:space="preserve">  Date:</t>
  </si>
  <si>
    <t xml:space="preserve">Should you have any questions or concerns, or require clarification, feel free to </t>
  </si>
  <si>
    <t xml:space="preserve">reach out.  [Insert designated person's name] in [Insert Designated dept] would be </t>
  </si>
  <si>
    <t xml:space="preserve">more than pleased to review this in person with you.  </t>
  </si>
  <si>
    <t>Sincerely,</t>
  </si>
  <si>
    <t>[Name]</t>
  </si>
  <si>
    <t xml:space="preserve">   [Title]</t>
  </si>
  <si>
    <t xml:space="preserve">   cc: Employee File</t>
  </si>
  <si>
    <t xml:space="preserve">Annual Pay Statement  </t>
  </si>
  <si>
    <t xml:space="preserve">[annual performance increase or new seasonal hourly rate of pay]. </t>
  </si>
  <si>
    <t xml:space="preserve">We value your contributions as a [Position Name], and as such want to ensure you </t>
  </si>
  <si>
    <t xml:space="preserve">Compensation can be offered in many forms, and we pride ourselves on offering you </t>
  </si>
  <si>
    <t>other benefits detailed on the pay statement.</t>
  </si>
  <si>
    <t xml:space="preserve">Enclosed is your [annual or seasonal] pay statement which is a breakdown of the </t>
  </si>
  <si>
    <t xml:space="preserve">value of your total compensation package with updated amounts that now reflect your </t>
  </si>
  <si>
    <t>An annual (or seasonal) pay statement is a great way to regularly communicate the value of the total compensation your business is giving to its employees.</t>
  </si>
  <si>
    <t>Using a letter to go with the pay statement itself gives a more professional tone to the whole communication of compensation process and makes clear</t>
  </si>
  <si>
    <t>to every employee what a pay statement is, why you are giving them the statement, and who to speak with if they want to review it in more detail.</t>
  </si>
  <si>
    <r>
      <t xml:space="preserve">Simply make a duplicate sheet for each employee, fill in their name, and ensure the formula cell references are updated for the position you are reporting on. </t>
    </r>
    <r>
      <rPr>
        <i/>
        <sz val="11"/>
        <color theme="1"/>
        <rFont val="Calibri"/>
        <family val="2"/>
        <scheme val="minor"/>
      </rPr>
      <t>See Compensation</t>
    </r>
    <r>
      <rPr>
        <sz val="11"/>
        <color theme="1"/>
        <rFont val="Calibri"/>
        <family val="2"/>
        <scheme val="minor"/>
      </rPr>
      <t xml:space="preserve"> </t>
    </r>
  </si>
  <si>
    <t>Worksheet Instructions below.</t>
  </si>
  <si>
    <t>So if you have 4 employees, you would create 4 Annual Pay Statements based on the positions and salaries at your company which are auto-calculated on the Compensation Worksheet tab</t>
  </si>
  <si>
    <t>Executive Chef</t>
  </si>
  <si>
    <t>Sous Chef</t>
  </si>
  <si>
    <t>Line Cook</t>
  </si>
  <si>
    <t>Clothing Allowance</t>
  </si>
  <si>
    <t xml:space="preserve">Transportation/Parking Assistance </t>
  </si>
  <si>
    <t>Server (seasonal)</t>
  </si>
  <si>
    <t>Allotment7</t>
  </si>
  <si>
    <t>$ Equivalent18</t>
  </si>
  <si>
    <t>Number of Positions19</t>
  </si>
  <si>
    <t>Perks &amp; Benefits (ski or golf pass, discounts, etc…)</t>
  </si>
  <si>
    <t xml:space="preserve"> *BC Health Tax has a variable rate based on business revenue.</t>
  </si>
  <si>
    <t>* Businesses with over $1.5M in annual revenue are assessed 1.95% of payroll.</t>
  </si>
  <si>
    <t>Vacation/Vacation Pay</t>
  </si>
  <si>
    <t>Statutory Employee Remittance 3 - BC Employer Health Tax (EHT)**</t>
  </si>
  <si>
    <t>**BC Employer Health Tax is explained deeper on the Annual Pay Statement tab</t>
  </si>
  <si>
    <t>Statutory Employee Remittance 3 - BC Employer Health Tax (EHT)*</t>
  </si>
  <si>
    <t>Server (year round)</t>
  </si>
  <si>
    <t>F&amp;B Supervisor (year round)</t>
  </si>
  <si>
    <t>F&amp;B Manager</t>
  </si>
  <si>
    <t>Dishwasher (seasonal)</t>
  </si>
  <si>
    <r>
      <t xml:space="preserve">The </t>
    </r>
    <r>
      <rPr>
        <b/>
        <sz val="11"/>
        <color theme="1"/>
        <rFont val="Calibri"/>
        <family val="2"/>
        <scheme val="minor"/>
      </rPr>
      <t>Annual Pay Statement</t>
    </r>
    <r>
      <rPr>
        <sz val="11"/>
        <color theme="1"/>
        <rFont val="Calibri"/>
        <family val="2"/>
        <scheme val="minor"/>
      </rPr>
      <t xml:space="preserve"> tab </t>
    </r>
    <r>
      <rPr>
        <i/>
        <sz val="11"/>
        <color theme="1"/>
        <rFont val="Calibri"/>
        <family val="2"/>
        <scheme val="minor"/>
      </rPr>
      <t xml:space="preserve">is </t>
    </r>
    <r>
      <rPr>
        <sz val="11"/>
        <color theme="1"/>
        <rFont val="Calibri"/>
        <family val="2"/>
        <scheme val="minor"/>
      </rPr>
      <t xml:space="preserve">currently referencing a year round Server position with a salary of $37,440. </t>
    </r>
  </si>
  <si>
    <t>**BC Employer Health Tax is a variable rate based on overall annual payroll.  If your annual payroll is under $1M, you can delete line 11.</t>
  </si>
  <si>
    <t>*Businesses under $1M in annual payroll are exempt.</t>
  </si>
  <si>
    <t>*Annual payroll's between $1M &amp; $1.5M are assessed at 5.85% of payroll, but only on the the portion of payroll over $1M.</t>
  </si>
  <si>
    <t>*For Example, a business with $1.1M annual payroll would be assessed $5,850 (5.85% on $100K of their payroll)</t>
  </si>
  <si>
    <t>Housing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</si>
</sst>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quot;$&quot;#,##0"/>
    <numFmt numFmtId="166" formatCode="[$$-409]#,##0.00"/>
  </numFmts>
  <fonts count="34" x14ac:knownFonts="1">
    <font>
      <sz val="11"/>
      <color theme="1"/>
      <name val="Calibri"/>
      <family val="2"/>
      <scheme val="minor"/>
    </font>
    <font>
      <sz val="11"/>
      <color theme="1"/>
      <name val="Calibri"/>
      <family val="2"/>
      <scheme val="minor"/>
    </font>
    <font>
      <b/>
      <sz val="12"/>
      <color theme="1" tint="0.14999847407452621"/>
      <name val="Calibri"/>
      <family val="2"/>
      <scheme val="minor"/>
    </font>
    <font>
      <sz val="10"/>
      <color theme="1"/>
      <name val="Calibri"/>
      <family val="2"/>
    </font>
    <font>
      <b/>
      <sz val="10"/>
      <color theme="1"/>
      <name val="Calibri"/>
      <family val="2"/>
    </font>
    <font>
      <sz val="10"/>
      <name val="Calibri"/>
      <family val="2"/>
    </font>
    <font>
      <sz val="10"/>
      <color theme="1"/>
      <name val="Calibri"/>
      <family val="2"/>
      <scheme val="minor"/>
    </font>
    <font>
      <sz val="16"/>
      <color rgb="FF262626"/>
      <name val="Calibri"/>
      <family val="2"/>
    </font>
    <font>
      <b/>
      <sz val="10"/>
      <name val="Calibri"/>
      <family val="2"/>
    </font>
    <font>
      <b/>
      <sz val="10"/>
      <name val="Calibri"/>
      <family val="2"/>
      <scheme val="minor"/>
    </font>
    <font>
      <sz val="9"/>
      <color indexed="81"/>
      <name val="Tahoma"/>
      <family val="2"/>
    </font>
    <font>
      <b/>
      <sz val="14"/>
      <color theme="1"/>
      <name val="Calibri"/>
      <family val="2"/>
      <scheme val="minor"/>
    </font>
    <font>
      <b/>
      <sz val="12"/>
      <color theme="1"/>
      <name val="Calibri"/>
      <family val="2"/>
      <scheme val="minor"/>
    </font>
    <font>
      <b/>
      <sz val="12"/>
      <color theme="1"/>
      <name val="Calibri"/>
      <family val="2"/>
    </font>
    <font>
      <sz val="12"/>
      <color theme="1"/>
      <name val="Calibri"/>
      <family val="2"/>
      <scheme val="minor"/>
    </font>
    <font>
      <sz val="12"/>
      <name val="Calibri"/>
      <family val="2"/>
    </font>
    <font>
      <sz val="12"/>
      <name val="Calibri"/>
      <family val="2"/>
      <scheme val="minor"/>
    </font>
    <font>
      <b/>
      <sz val="12"/>
      <color rgb="FF0070C0"/>
      <name val="Calibri"/>
      <family val="2"/>
      <scheme val="minor"/>
    </font>
    <font>
      <b/>
      <sz val="12"/>
      <name val="Calibri"/>
      <family val="2"/>
    </font>
    <font>
      <b/>
      <sz val="12"/>
      <name val="Calibri"/>
      <family val="2"/>
      <scheme val="minor"/>
    </font>
    <font>
      <sz val="12"/>
      <color theme="1"/>
      <name val="Calibri"/>
      <family val="2"/>
    </font>
    <font>
      <sz val="16"/>
      <color rgb="FF000000"/>
      <name val="Calibri"/>
      <family val="2"/>
      <scheme val="minor"/>
    </font>
    <font>
      <sz val="12"/>
      <color rgb="FF000000"/>
      <name val="Calibri"/>
      <family val="2"/>
      <scheme val="minor"/>
    </font>
    <font>
      <sz val="10"/>
      <color rgb="FF000000"/>
      <name val="Calibri"/>
      <family val="2"/>
      <scheme val="minor"/>
    </font>
    <font>
      <sz val="8.5"/>
      <color rgb="FF000000"/>
      <name val="Calibri"/>
      <family val="2"/>
      <scheme val="minor"/>
    </font>
    <font>
      <b/>
      <sz val="8"/>
      <color theme="1"/>
      <name val="Arial"/>
      <family val="2"/>
    </font>
    <font>
      <sz val="8"/>
      <color theme="1"/>
      <name val="Arial"/>
      <family val="2"/>
    </font>
    <font>
      <b/>
      <sz val="9"/>
      <color indexed="81"/>
      <name val="Tahoma"/>
      <family val="2"/>
    </font>
    <font>
      <b/>
      <sz val="8"/>
      <color rgb="FFFF0000"/>
      <name val="Arial"/>
      <family val="2"/>
    </font>
    <font>
      <b/>
      <sz val="11"/>
      <color theme="1"/>
      <name val="Calibri"/>
      <family val="2"/>
      <scheme val="minor"/>
    </font>
    <font>
      <b/>
      <u/>
      <sz val="11"/>
      <color theme="1"/>
      <name val="Calibri"/>
      <family val="2"/>
      <scheme val="minor"/>
    </font>
    <font>
      <u/>
      <sz val="11"/>
      <color theme="10"/>
      <name val="Calibri"/>
      <family val="2"/>
      <scheme val="minor"/>
    </font>
    <font>
      <i/>
      <sz val="11"/>
      <color theme="1"/>
      <name val="Calibri"/>
      <family val="2"/>
      <scheme val="minor"/>
    </font>
    <font>
      <b/>
      <sz val="8"/>
      <color theme="0"/>
      <name val="Arial"/>
      <family val="2"/>
    </font>
  </fonts>
  <fills count="18">
    <fill>
      <patternFill patternType="none"/>
    </fill>
    <fill>
      <patternFill patternType="gray125"/>
    </fill>
    <fill>
      <patternFill patternType="solid">
        <fgColor rgb="FFEFF0F1"/>
        <bgColor indexed="64"/>
      </patternFill>
    </fill>
    <fill>
      <patternFill patternType="solid">
        <fgColor rgb="FFF2F2F2"/>
        <bgColor indexed="64"/>
      </patternFill>
    </fill>
    <fill>
      <patternFill patternType="solid">
        <fgColor them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79998168889431442"/>
        <bgColor theme="4" tint="0.79998168889431442"/>
      </patternFill>
    </fill>
    <fill>
      <patternFill patternType="solid">
        <fgColor theme="4"/>
        <bgColor indexed="64"/>
      </patternFill>
    </fill>
    <fill>
      <patternFill patternType="solid">
        <fgColor theme="4" tint="0.79998168889431442"/>
        <bgColor indexed="64"/>
      </patternFill>
    </fill>
    <fill>
      <patternFill patternType="solid">
        <fgColor theme="0"/>
        <bgColor indexed="64"/>
      </patternFill>
    </fill>
  </fills>
  <borders count="27">
    <border>
      <left/>
      <right/>
      <top/>
      <bottom/>
      <diagonal/>
    </border>
    <border>
      <left style="thin">
        <color theme="2" tint="-0.499984740745262"/>
      </left>
      <right style="thin">
        <color theme="2" tint="-0.499984740745262"/>
      </right>
      <top style="thin">
        <color theme="2" tint="-0.499984740745262"/>
      </top>
      <bottom style="double">
        <color theme="8"/>
      </bottom>
      <diagonal/>
    </border>
    <border>
      <left style="thin">
        <color theme="2" tint="-0.499984740745262"/>
      </left>
      <right style="thin">
        <color theme="2" tint="-0.499984740745262"/>
      </right>
      <top style="double">
        <color theme="8"/>
      </top>
      <bottom style="thin">
        <color theme="2"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theme="4" tint="0.39997558519241921"/>
      </top>
      <bottom style="thin">
        <color theme="4" tint="0.39997558519241921"/>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theme="4" tint="0.39997558519241921"/>
      </top>
      <bottom style="medium">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49" fontId="2" fillId="2" borderId="1" applyNumberFormat="0" applyProtection="0">
      <alignment horizontal="center" vertical="center" wrapText="1"/>
    </xf>
    <xf numFmtId="0" fontId="9" fillId="0" borderId="2" applyNumberFormat="0">
      <alignment horizontal="center" vertical="center"/>
    </xf>
    <xf numFmtId="0" fontId="31" fillId="0" borderId="0" applyNumberFormat="0" applyFill="0" applyBorder="0" applyAlignment="0" applyProtection="0"/>
  </cellStyleXfs>
  <cellXfs count="153">
    <xf numFmtId="0" fontId="0" fillId="0" borderId="0" xfId="0"/>
    <xf numFmtId="0" fontId="0" fillId="0" borderId="0" xfId="0" applyFont="1" applyBorder="1" applyAlignment="1">
      <alignment horizontal="center" vertical="center"/>
    </xf>
    <xf numFmtId="0" fontId="5" fillId="0" borderId="0" xfId="0" applyFont="1" applyBorder="1" applyAlignment="1">
      <alignment vertical="center" wrapText="1"/>
    </xf>
    <xf numFmtId="165"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Alignment="1">
      <alignment horizontal="center" vertical="center"/>
    </xf>
    <xf numFmtId="0" fontId="6" fillId="0" borderId="0" xfId="0" applyFont="1" applyFill="1" applyBorder="1" applyAlignment="1">
      <alignment vertical="center"/>
    </xf>
    <xf numFmtId="0" fontId="7" fillId="0" borderId="0" xfId="0" applyFont="1" applyAlignment="1">
      <alignment vertical="top"/>
    </xf>
    <xf numFmtId="0" fontId="8" fillId="0" borderId="0" xfId="0" applyFont="1" applyBorder="1" applyAlignment="1">
      <alignment horizontal="center" vertical="center"/>
    </xf>
    <xf numFmtId="3" fontId="8" fillId="0" borderId="0" xfId="0" applyNumberFormat="1"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3" fillId="0" borderId="0" xfId="0" applyFont="1" applyFill="1" applyBorder="1" applyAlignment="1">
      <alignment horizontal="center" vertical="center"/>
    </xf>
    <xf numFmtId="10" fontId="0" fillId="0" borderId="0" xfId="2" applyNumberFormat="1" applyFont="1" applyFill="1" applyBorder="1" applyAlignment="1">
      <alignment horizontal="center" vertical="center"/>
    </xf>
    <xf numFmtId="44" fontId="3" fillId="0" borderId="0" xfId="1" applyFont="1" applyFill="1" applyBorder="1" applyAlignment="1">
      <alignment horizontal="center" vertical="center"/>
    </xf>
    <xf numFmtId="44" fontId="15" fillId="0" borderId="0" xfId="1" applyFont="1" applyBorder="1" applyAlignment="1">
      <alignment horizontal="center" vertical="center" wrapText="1"/>
    </xf>
    <xf numFmtId="165" fontId="17" fillId="0" borderId="0"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xf>
    <xf numFmtId="0" fontId="12" fillId="0" borderId="0" xfId="0" applyFont="1" applyFill="1" applyBorder="1" applyAlignment="1">
      <alignment vertical="center"/>
    </xf>
    <xf numFmtId="9" fontId="14" fillId="0" borderId="0" xfId="2" applyFont="1" applyFill="1" applyBorder="1" applyAlignment="1">
      <alignment horizontal="center" vertical="center"/>
    </xf>
    <xf numFmtId="44" fontId="18" fillId="3" borderId="0" xfId="1" applyFont="1" applyFill="1" applyBorder="1" applyAlignment="1">
      <alignment horizontal="center" vertical="center" wrapText="1"/>
    </xf>
    <xf numFmtId="44" fontId="13" fillId="8" borderId="0" xfId="1" applyFont="1" applyFill="1" applyBorder="1" applyAlignment="1">
      <alignment horizontal="center" vertical="center" wrapText="1"/>
    </xf>
    <xf numFmtId="0" fontId="15" fillId="0" borderId="0" xfId="0" applyNumberFormat="1" applyFont="1" applyBorder="1" applyAlignment="1">
      <alignment horizontal="center" vertical="center" wrapText="1"/>
    </xf>
    <xf numFmtId="44" fontId="20" fillId="5" borderId="0" xfId="1" applyFont="1" applyFill="1" applyBorder="1" applyAlignment="1">
      <alignment horizontal="center" vertical="center" wrapText="1"/>
    </xf>
    <xf numFmtId="0" fontId="18" fillId="8"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10" fontId="15" fillId="0" borderId="0" xfId="2" applyNumberFormat="1" applyFont="1" applyBorder="1" applyAlignment="1">
      <alignment horizontal="center" vertical="center" wrapText="1"/>
    </xf>
    <xf numFmtId="44" fontId="20" fillId="0" borderId="0" xfId="1" applyFont="1" applyFill="1" applyBorder="1" applyAlignment="1">
      <alignment horizontal="center" vertical="center" wrapText="1"/>
    </xf>
    <xf numFmtId="44" fontId="13" fillId="4" borderId="0" xfId="1" applyFont="1" applyFill="1" applyBorder="1" applyAlignment="1">
      <alignment horizontal="center" vertical="center" wrapText="1"/>
    </xf>
    <xf numFmtId="0" fontId="15" fillId="8" borderId="0" xfId="0" applyFont="1" applyFill="1" applyBorder="1" applyAlignment="1">
      <alignment horizontal="center" vertical="center" wrapText="1"/>
    </xf>
    <xf numFmtId="0" fontId="13" fillId="4" borderId="3" xfId="0" applyFont="1" applyFill="1" applyBorder="1" applyAlignment="1">
      <alignment horizontal="left" vertical="center"/>
    </xf>
    <xf numFmtId="0" fontId="15" fillId="0" borderId="6" xfId="0" applyFont="1" applyBorder="1" applyAlignment="1">
      <alignment vertical="center" wrapText="1"/>
    </xf>
    <xf numFmtId="0" fontId="14" fillId="0" borderId="0" xfId="0" applyFont="1" applyFill="1" applyBorder="1" applyAlignment="1">
      <alignment horizontal="right" vertical="center"/>
    </xf>
    <xf numFmtId="0" fontId="15" fillId="0" borderId="6" xfId="0" applyFont="1" applyBorder="1" applyAlignment="1">
      <alignment horizontal="right" vertical="center" wrapText="1"/>
    </xf>
    <xf numFmtId="10" fontId="13" fillId="8" borderId="7" xfId="2" applyNumberFormat="1" applyFont="1" applyFill="1" applyBorder="1" applyAlignment="1">
      <alignment horizontal="center" vertical="center"/>
    </xf>
    <xf numFmtId="0" fontId="19" fillId="3" borderId="6" xfId="4" applyFont="1" applyFill="1" applyBorder="1" applyAlignment="1">
      <alignment horizontal="left" vertical="center"/>
    </xf>
    <xf numFmtId="10" fontId="13" fillId="4" borderId="7" xfId="2" applyNumberFormat="1" applyFont="1" applyFill="1" applyBorder="1" applyAlignment="1">
      <alignment horizontal="center" vertical="center"/>
    </xf>
    <xf numFmtId="10" fontId="14" fillId="5" borderId="7" xfId="2" applyNumberFormat="1" applyFont="1" applyFill="1" applyBorder="1" applyAlignment="1">
      <alignment horizontal="center" vertical="center"/>
    </xf>
    <xf numFmtId="0" fontId="19" fillId="8" borderId="6" xfId="4" applyFont="1" applyFill="1" applyBorder="1" applyAlignment="1">
      <alignment horizontal="right" vertical="center"/>
    </xf>
    <xf numFmtId="0" fontId="18" fillId="3" borderId="6" xfId="0" applyFont="1" applyFill="1" applyBorder="1" applyAlignment="1">
      <alignment horizontal="left" vertical="center" wrapText="1"/>
    </xf>
    <xf numFmtId="0" fontId="18" fillId="8" borderId="6" xfId="0" applyFont="1" applyFill="1" applyBorder="1" applyAlignment="1">
      <alignment horizontal="right" vertical="center" wrapText="1"/>
    </xf>
    <xf numFmtId="10" fontId="18" fillId="4" borderId="7" xfId="2" applyNumberFormat="1" applyFont="1" applyFill="1" applyBorder="1" applyAlignment="1">
      <alignment horizontal="center" vertical="center"/>
    </xf>
    <xf numFmtId="10" fontId="13" fillId="9" borderId="10" xfId="0" applyNumberFormat="1" applyFont="1" applyFill="1" applyBorder="1" applyAlignment="1">
      <alignment horizontal="center" vertical="center"/>
    </xf>
    <xf numFmtId="0" fontId="2" fillId="3" borderId="11" xfId="3" applyNumberFormat="1" applyFont="1" applyFill="1" applyBorder="1" applyAlignment="1">
      <alignment horizontal="center" vertical="top" wrapText="1"/>
    </xf>
    <xf numFmtId="0" fontId="12" fillId="7" borderId="12" xfId="3" applyNumberFormat="1" applyFont="1" applyFill="1" applyBorder="1" applyAlignment="1">
      <alignment horizontal="center" vertical="top" wrapText="1"/>
    </xf>
    <xf numFmtId="10" fontId="2" fillId="7" borderId="13" xfId="2" applyNumberFormat="1" applyFont="1" applyFill="1" applyBorder="1" applyAlignment="1">
      <alignment horizontal="center" vertical="top" wrapText="1"/>
    </xf>
    <xf numFmtId="0" fontId="15" fillId="0" borderId="11" xfId="0" applyFont="1" applyBorder="1" applyAlignment="1">
      <alignment vertical="center" wrapText="1"/>
    </xf>
    <xf numFmtId="44" fontId="15" fillId="0" borderId="12" xfId="1" applyFont="1" applyBorder="1" applyAlignment="1">
      <alignment horizontal="center" vertical="center" wrapText="1"/>
    </xf>
    <xf numFmtId="0" fontId="13" fillId="8" borderId="6" xfId="0" applyFont="1" applyFill="1" applyBorder="1" applyAlignment="1">
      <alignment horizontal="right" vertical="center"/>
    </xf>
    <xf numFmtId="44" fontId="18" fillId="8" borderId="0" xfId="1" applyFont="1" applyFill="1" applyBorder="1" applyAlignment="1">
      <alignment horizontal="center" vertical="center" wrapText="1"/>
    </xf>
    <xf numFmtId="0" fontId="12" fillId="0" borderId="0" xfId="3" applyNumberFormat="1" applyFont="1" applyFill="1" applyBorder="1" applyAlignment="1">
      <alignment horizontal="center" vertical="top" wrapText="1"/>
    </xf>
    <xf numFmtId="10" fontId="2" fillId="0" borderId="0" xfId="2" applyNumberFormat="1" applyFont="1" applyFill="1" applyBorder="1" applyAlignment="1">
      <alignment horizontal="center" vertical="top" wrapText="1"/>
    </xf>
    <xf numFmtId="0" fontId="2" fillId="3" borderId="13" xfId="3" applyNumberFormat="1" applyFont="1" applyFill="1" applyBorder="1" applyAlignment="1">
      <alignment horizontal="center" vertical="top" wrapText="1"/>
    </xf>
    <xf numFmtId="0" fontId="2" fillId="4" borderId="5" xfId="3" applyNumberFormat="1" applyFont="1" applyFill="1" applyBorder="1" applyAlignment="1">
      <alignment horizontal="center" vertical="center" wrapText="1"/>
    </xf>
    <xf numFmtId="44" fontId="15" fillId="6" borderId="7" xfId="1" applyFont="1" applyFill="1" applyBorder="1" applyAlignment="1">
      <alignment horizontal="center" vertical="center" wrapText="1"/>
    </xf>
    <xf numFmtId="0" fontId="18" fillId="9" borderId="8" xfId="0" applyFont="1" applyFill="1" applyBorder="1" applyAlignment="1">
      <alignment horizontal="right" vertical="center" wrapText="1"/>
    </xf>
    <xf numFmtId="0" fontId="15" fillId="9" borderId="9" xfId="0" applyFont="1" applyFill="1" applyBorder="1" applyAlignment="1">
      <alignment horizontal="center" vertical="center" wrapText="1"/>
    </xf>
    <xf numFmtId="44" fontId="13" fillId="9" borderId="9" xfId="1" applyFont="1" applyFill="1" applyBorder="1" applyAlignment="1">
      <alignment horizontal="center" vertical="center"/>
    </xf>
    <xf numFmtId="0" fontId="16" fillId="6" borderId="7" xfId="0" applyFont="1" applyFill="1" applyBorder="1" applyAlignment="1">
      <alignment horizontal="center" vertical="center"/>
    </xf>
    <xf numFmtId="166" fontId="15" fillId="6" borderId="7" xfId="0" applyNumberFormat="1" applyFont="1" applyFill="1" applyBorder="1" applyAlignment="1">
      <alignment horizontal="center" vertical="center" wrapText="1"/>
    </xf>
    <xf numFmtId="0" fontId="14" fillId="6" borderId="7" xfId="0" applyFont="1" applyFill="1" applyBorder="1" applyAlignment="1">
      <alignment horizontal="center" vertical="center"/>
    </xf>
    <xf numFmtId="0" fontId="15" fillId="6" borderId="7" xfId="0" applyFont="1" applyFill="1" applyBorder="1" applyAlignment="1">
      <alignment horizontal="center" vertical="center" wrapText="1"/>
    </xf>
    <xf numFmtId="0" fontId="21" fillId="0" borderId="0" xfId="0" applyFont="1" applyAlignment="1">
      <alignment horizontal="left" vertical="center" indent="1"/>
    </xf>
    <xf numFmtId="0" fontId="22" fillId="0" borderId="0" xfId="0" applyFont="1" applyAlignment="1">
      <alignment vertical="center" wrapText="1"/>
    </xf>
    <xf numFmtId="0" fontId="22" fillId="0" borderId="0" xfId="0" applyFont="1" applyAlignment="1">
      <alignment horizontal="justify" vertical="center" wrapText="1"/>
    </xf>
    <xf numFmtId="0" fontId="22" fillId="0" borderId="0" xfId="0" applyFont="1" applyAlignment="1">
      <alignment vertical="center"/>
    </xf>
    <xf numFmtId="0" fontId="23" fillId="0" borderId="0" xfId="0" applyFont="1" applyAlignment="1">
      <alignment vertical="center"/>
    </xf>
    <xf numFmtId="0" fontId="22" fillId="0" borderId="0" xfId="0" applyFont="1" applyAlignment="1">
      <alignment horizontal="left" vertical="center" indent="1"/>
    </xf>
    <xf numFmtId="0" fontId="24" fillId="0" borderId="0" xfId="0" applyFont="1" applyAlignment="1">
      <alignment vertical="center"/>
    </xf>
    <xf numFmtId="0" fontId="25" fillId="0" borderId="10" xfId="0" applyFont="1" applyBorder="1" applyAlignment="1">
      <alignment vertical="center" wrapText="1"/>
    </xf>
    <xf numFmtId="0" fontId="25" fillId="0" borderId="14" xfId="0" applyFont="1" applyBorder="1" applyAlignment="1">
      <alignment vertical="center" wrapText="1"/>
    </xf>
    <xf numFmtId="0" fontId="25" fillId="0" borderId="10" xfId="0" applyFont="1" applyBorder="1" applyAlignment="1">
      <alignment horizontal="center" vertical="center" wrapText="1"/>
    </xf>
    <xf numFmtId="0" fontId="26" fillId="0" borderId="14" xfId="0" applyFont="1" applyBorder="1" applyAlignment="1">
      <alignment vertical="center" wrapText="1"/>
    </xf>
    <xf numFmtId="0" fontId="25" fillId="10" borderId="14" xfId="0" applyFont="1" applyFill="1" applyBorder="1" applyAlignment="1">
      <alignment vertical="center" wrapText="1"/>
    </xf>
    <xf numFmtId="0" fontId="0" fillId="0" borderId="0" xfId="0" applyAlignment="1">
      <alignment horizontal="center"/>
    </xf>
    <xf numFmtId="0" fontId="26" fillId="10" borderId="10" xfId="0" applyFont="1" applyFill="1" applyBorder="1" applyAlignment="1">
      <alignment horizontal="center" vertical="center" wrapText="1"/>
    </xf>
    <xf numFmtId="0" fontId="26" fillId="0" borderId="10" xfId="0" applyFont="1" applyBorder="1" applyAlignment="1">
      <alignment horizontal="center" vertical="center" wrapText="1"/>
    </xf>
    <xf numFmtId="9" fontId="26" fillId="0" borderId="10" xfId="2" applyFont="1" applyBorder="1" applyAlignment="1">
      <alignment horizontal="center" vertical="center" wrapText="1"/>
    </xf>
    <xf numFmtId="44" fontId="26" fillId="0" borderId="10" xfId="1" applyFont="1" applyBorder="1" applyAlignment="1">
      <alignment horizontal="center" vertical="center" wrapText="1"/>
    </xf>
    <xf numFmtId="44" fontId="26" fillId="0" borderId="10" xfId="1" applyFont="1" applyBorder="1" applyAlignment="1">
      <alignment vertical="center" wrapText="1"/>
    </xf>
    <xf numFmtId="44" fontId="25" fillId="0" borderId="10" xfId="1" applyFont="1" applyBorder="1" applyAlignment="1">
      <alignment vertical="center" wrapText="1"/>
    </xf>
    <xf numFmtId="9" fontId="26" fillId="10" borderId="10" xfId="2" applyFont="1" applyFill="1" applyBorder="1" applyAlignment="1">
      <alignment horizontal="center" vertical="center" wrapText="1"/>
    </xf>
    <xf numFmtId="0" fontId="26" fillId="0" borderId="0" xfId="0" applyFont="1" applyFill="1" applyBorder="1" applyAlignment="1">
      <alignment vertical="center" wrapText="1"/>
    </xf>
    <xf numFmtId="44" fontId="26" fillId="10" borderId="10" xfId="1" applyFont="1" applyFill="1" applyBorder="1" applyAlignment="1">
      <alignment horizontal="center" vertical="center" wrapText="1"/>
    </xf>
    <xf numFmtId="44" fontId="26" fillId="10" borderId="10" xfId="1" applyFont="1" applyFill="1" applyBorder="1" applyAlignment="1">
      <alignment vertical="center" wrapText="1"/>
    </xf>
    <xf numFmtId="10" fontId="26" fillId="0" borderId="10" xfId="2" applyNumberFormat="1" applyFont="1" applyBorder="1" applyAlignment="1">
      <alignment horizontal="center" vertical="center" wrapText="1"/>
    </xf>
    <xf numFmtId="0" fontId="26" fillId="0" borderId="10" xfId="1" applyNumberFormat="1" applyFont="1" applyBorder="1" applyAlignment="1">
      <alignment horizontal="center" vertical="center" wrapText="1"/>
    </xf>
    <xf numFmtId="0" fontId="26" fillId="0" borderId="15" xfId="0" applyFont="1" applyFill="1" applyBorder="1" applyAlignment="1">
      <alignment vertical="center" wrapText="1"/>
    </xf>
    <xf numFmtId="44" fontId="0" fillId="0" borderId="0" xfId="0" applyNumberFormat="1"/>
    <xf numFmtId="44" fontId="0" fillId="0" borderId="0" xfId="0" applyNumberFormat="1" applyAlignment="1">
      <alignment horizontal="center"/>
    </xf>
    <xf numFmtId="0" fontId="25" fillId="0" borderId="0" xfId="0" applyFont="1" applyBorder="1" applyAlignment="1">
      <alignment vertical="center" wrapText="1"/>
    </xf>
    <xf numFmtId="44" fontId="0" fillId="0" borderId="16" xfId="0" applyNumberFormat="1" applyFont="1" applyBorder="1" applyAlignment="1">
      <alignment horizontal="center"/>
    </xf>
    <xf numFmtId="44" fontId="0" fillId="0" borderId="0" xfId="1" applyFont="1"/>
    <xf numFmtId="0" fontId="0" fillId="0" borderId="0" xfId="0" applyFont="1" applyBorder="1" applyAlignment="1">
      <alignment horizontal="left" vertical="center"/>
    </xf>
    <xf numFmtId="0" fontId="0" fillId="0" borderId="0" xfId="0" applyFont="1" applyFill="1" applyBorder="1" applyAlignment="1">
      <alignment vertical="center"/>
    </xf>
    <xf numFmtId="0" fontId="21" fillId="0" borderId="0" xfId="0" applyFont="1" applyAlignment="1">
      <alignment horizontal="center" vertical="center"/>
    </xf>
    <xf numFmtId="0" fontId="30" fillId="0" borderId="0" xfId="0" applyFont="1"/>
    <xf numFmtId="0" fontId="29" fillId="11" borderId="0" xfId="0" applyFont="1" applyFill="1"/>
    <xf numFmtId="0" fontId="0" fillId="11" borderId="0" xfId="0" applyFill="1"/>
    <xf numFmtId="0" fontId="0" fillId="11" borderId="0" xfId="0" applyFont="1" applyFill="1"/>
    <xf numFmtId="0" fontId="31" fillId="11" borderId="0" xfId="5" applyFill="1"/>
    <xf numFmtId="0" fontId="29" fillId="12" borderId="0" xfId="0" applyFont="1" applyFill="1"/>
    <xf numFmtId="0" fontId="0" fillId="12" borderId="0" xfId="0" applyFill="1"/>
    <xf numFmtId="0" fontId="29" fillId="13" borderId="0" xfId="0" applyFont="1" applyFill="1"/>
    <xf numFmtId="0" fontId="0" fillId="13" borderId="0" xfId="0" applyFill="1"/>
    <xf numFmtId="0" fontId="32" fillId="13" borderId="0" xfId="0" applyFont="1" applyFill="1"/>
    <xf numFmtId="0" fontId="0" fillId="0" borderId="0" xfId="0" applyFont="1" applyFill="1"/>
    <xf numFmtId="0" fontId="0" fillId="0" borderId="0" xfId="0" applyFill="1"/>
    <xf numFmtId="0" fontId="31" fillId="0" borderId="0" xfId="5" applyFill="1"/>
    <xf numFmtId="0" fontId="21" fillId="0" borderId="0" xfId="0" applyFont="1" applyAlignment="1">
      <alignment vertical="center"/>
    </xf>
    <xf numFmtId="0" fontId="0" fillId="13" borderId="18" xfId="0" applyFill="1" applyBorder="1"/>
    <xf numFmtId="0" fontId="0" fillId="13" borderId="19" xfId="0" applyFill="1" applyBorder="1"/>
    <xf numFmtId="0" fontId="0" fillId="13" borderId="20" xfId="0" applyFill="1" applyBorder="1"/>
    <xf numFmtId="0" fontId="32" fillId="13" borderId="21" xfId="0" applyFont="1" applyFill="1" applyBorder="1"/>
    <xf numFmtId="0" fontId="0" fillId="13" borderId="0" xfId="0" applyFill="1" applyBorder="1"/>
    <xf numFmtId="0" fontId="0" fillId="13" borderId="22" xfId="0" applyFill="1" applyBorder="1"/>
    <xf numFmtId="0" fontId="32" fillId="13" borderId="23" xfId="0" applyFont="1" applyFill="1" applyBorder="1"/>
    <xf numFmtId="0" fontId="0" fillId="13" borderId="24" xfId="0" applyFill="1" applyBorder="1"/>
    <xf numFmtId="0" fontId="0" fillId="13" borderId="25" xfId="0" applyFill="1" applyBorder="1"/>
    <xf numFmtId="0" fontId="32" fillId="12" borderId="0" xfId="0" applyFont="1" applyFill="1"/>
    <xf numFmtId="10" fontId="26" fillId="14" borderId="26" xfId="2" applyNumberFormat="1" applyFont="1" applyFill="1" applyBorder="1" applyAlignment="1">
      <alignment horizontal="center" vertical="center" wrapText="1"/>
    </xf>
    <xf numFmtId="0" fontId="33" fillId="15" borderId="10" xfId="0" applyFont="1" applyFill="1" applyBorder="1" applyAlignment="1">
      <alignment horizontal="center" vertical="center" wrapText="1"/>
    </xf>
    <xf numFmtId="0" fontId="33" fillId="15" borderId="10" xfId="0" applyFont="1" applyFill="1" applyBorder="1" applyAlignment="1">
      <alignment vertical="center" wrapText="1"/>
    </xf>
    <xf numFmtId="0" fontId="26" fillId="16" borderId="14" xfId="0" applyFont="1" applyFill="1" applyBorder="1" applyAlignment="1">
      <alignment vertical="center" wrapText="1"/>
    </xf>
    <xf numFmtId="0" fontId="26" fillId="16" borderId="10" xfId="0" applyFont="1" applyFill="1" applyBorder="1" applyAlignment="1">
      <alignment horizontal="center" vertical="center" wrapText="1"/>
    </xf>
    <xf numFmtId="44" fontId="26" fillId="16" borderId="10" xfId="1" applyFont="1" applyFill="1" applyBorder="1" applyAlignment="1">
      <alignment vertical="center" wrapText="1"/>
    </xf>
    <xf numFmtId="0" fontId="0" fillId="16" borderId="0" xfId="0" applyFill="1"/>
    <xf numFmtId="10" fontId="26" fillId="16" borderId="10" xfId="2" applyNumberFormat="1" applyFont="1" applyFill="1" applyBorder="1" applyAlignment="1">
      <alignment horizontal="center" vertical="center" wrapText="1"/>
    </xf>
    <xf numFmtId="9" fontId="26" fillId="16" borderId="10" xfId="2" applyFont="1" applyFill="1" applyBorder="1" applyAlignment="1">
      <alignment horizontal="center" vertical="center" wrapText="1"/>
    </xf>
    <xf numFmtId="44" fontId="26" fillId="16" borderId="10" xfId="1" applyFont="1" applyFill="1" applyBorder="1" applyAlignment="1">
      <alignment horizontal="center" vertical="center" wrapText="1"/>
    </xf>
    <xf numFmtId="44" fontId="26" fillId="17" borderId="10" xfId="1" applyFont="1" applyFill="1" applyBorder="1" applyAlignment="1">
      <alignment vertical="center" wrapText="1"/>
    </xf>
    <xf numFmtId="0" fontId="0" fillId="17" borderId="0" xfId="0" applyFill="1"/>
    <xf numFmtId="0" fontId="31" fillId="0" borderId="0" xfId="5" applyBorder="1" applyAlignment="1">
      <alignment vertical="center" wrapText="1"/>
    </xf>
    <xf numFmtId="0" fontId="25" fillId="16" borderId="10" xfId="0" applyFont="1" applyFill="1" applyBorder="1" applyAlignment="1">
      <alignment horizontal="center" vertical="center" wrapText="1"/>
    </xf>
    <xf numFmtId="44" fontId="25" fillId="16" borderId="10" xfId="1" applyFont="1" applyFill="1" applyBorder="1" applyAlignment="1">
      <alignment vertical="center" wrapText="1"/>
    </xf>
    <xf numFmtId="0" fontId="0" fillId="16" borderId="0" xfId="0" applyFill="1" applyAlignment="1">
      <alignment horizontal="center"/>
    </xf>
    <xf numFmtId="0" fontId="0" fillId="17" borderId="0" xfId="0" applyFill="1" applyAlignment="1">
      <alignment horizontal="center"/>
    </xf>
    <xf numFmtId="44" fontId="0" fillId="17" borderId="0" xfId="1" applyFont="1" applyFill="1"/>
    <xf numFmtId="44" fontId="26" fillId="17" borderId="10" xfId="1" applyFont="1" applyFill="1" applyBorder="1" applyAlignment="1">
      <alignment horizontal="center" vertical="center" wrapText="1"/>
    </xf>
    <xf numFmtId="9" fontId="26" fillId="17" borderId="10" xfId="2" applyFont="1" applyFill="1" applyBorder="1" applyAlignment="1">
      <alignment horizontal="center" vertical="center" wrapText="1"/>
    </xf>
    <xf numFmtId="0" fontId="26" fillId="16" borderId="10" xfId="1" applyNumberFormat="1" applyFont="1" applyFill="1" applyBorder="1" applyAlignment="1">
      <alignment horizontal="center" vertical="center" wrapText="1"/>
    </xf>
    <xf numFmtId="9" fontId="26" fillId="0" borderId="10" xfId="0" applyNumberFormat="1" applyFont="1" applyBorder="1" applyAlignment="1">
      <alignment horizontal="center" vertical="center" wrapText="1"/>
    </xf>
    <xf numFmtId="164" fontId="26" fillId="0" borderId="10" xfId="1" applyNumberFormat="1" applyFont="1" applyBorder="1" applyAlignment="1">
      <alignment vertical="center" wrapText="1"/>
    </xf>
    <xf numFmtId="10" fontId="26" fillId="0" borderId="26" xfId="2" applyNumberFormat="1" applyFont="1" applyBorder="1" applyAlignment="1">
      <alignment horizontal="center" vertical="center" wrapText="1"/>
    </xf>
    <xf numFmtId="0" fontId="11" fillId="0" borderId="0" xfId="0" applyFont="1" applyBorder="1" applyAlignment="1">
      <alignment horizontal="center" vertical="center"/>
    </xf>
    <xf numFmtId="0" fontId="14" fillId="0" borderId="0" xfId="0" applyFont="1" applyBorder="1" applyAlignment="1">
      <alignment horizontal="left" vertical="top" wrapText="1"/>
    </xf>
    <xf numFmtId="0" fontId="18" fillId="3" borderId="6" xfId="0" applyFont="1" applyFill="1" applyBorder="1" applyAlignment="1">
      <alignment horizontal="left" wrapText="1"/>
    </xf>
    <xf numFmtId="0" fontId="18" fillId="3" borderId="0" xfId="0" applyFont="1" applyFill="1" applyBorder="1" applyAlignment="1">
      <alignment horizontal="left" wrapText="1"/>
    </xf>
    <xf numFmtId="0" fontId="21" fillId="0" borderId="0" xfId="0" applyFont="1" applyAlignment="1">
      <alignment horizontal="center" vertical="center"/>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5" xfId="0" applyFont="1" applyBorder="1" applyAlignment="1">
      <alignment horizontal="center" vertical="center" wrapText="1"/>
    </xf>
  </cellXfs>
  <cellStyles count="6">
    <cellStyle name="Currency" xfId="1" builtinId="4"/>
    <cellStyle name="Hyperlink" xfId="5" builtinId="8"/>
    <cellStyle name="Normal" xfId="0" builtinId="0"/>
    <cellStyle name="Percent" xfId="2" builtinId="5"/>
    <cellStyle name="SK H1" xfId="3" xr:uid="{931889FD-F37A-4830-9763-8DF9FFEB734B}"/>
    <cellStyle name="SK H2" xfId="4" xr:uid="{9C5E0854-6E1C-4AC8-B4EF-4DB4D6F227A6}"/>
  </cellStyles>
  <dxfs count="3">
    <dxf>
      <border outline="0">
        <top style="medium">
          <color rgb="FF000000"/>
        </top>
      </border>
    </dxf>
    <dxf>
      <border outline="0">
        <bottom style="medium">
          <color rgb="FF000000"/>
        </bottom>
      </border>
    </dxf>
    <dxf>
      <font>
        <b/>
        <i val="0"/>
        <strike val="0"/>
        <condense val="0"/>
        <extend val="0"/>
        <outline val="0"/>
        <shadow val="0"/>
        <u val="none"/>
        <vertAlign val="baseline"/>
        <sz val="8"/>
        <color theme="1"/>
        <name val="Arial"/>
        <family val="2"/>
        <scheme val="none"/>
      </font>
      <alignment horizontal="general"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D4033D3-2AC2-4E51-B4B4-34D336EDF08E}" name="Table22" displayName="Table22" ref="A2:V35" totalsRowShown="0" headerRowDxfId="2" headerRowBorderDxfId="1" tableBorderDxfId="0">
  <autoFilter ref="A2:V35" xr:uid="{5ABE2886-E6F4-44BD-BD9E-7E1FDDAF6287}"/>
  <tableColumns count="22">
    <tableColumn id="1" xr3:uid="{FF316E5C-5334-41C5-A5FC-CE55A509DFB4}" name="Type of Compensation"/>
    <tableColumn id="2" xr3:uid="{F405A7C1-BA2E-4984-B740-3F393F6E19AE}" name="Allotment"/>
    <tableColumn id="3" xr3:uid="{F4D40C64-949A-4716-AAC6-AE7FBF58F1C6}" name="$ Equivalent"/>
    <tableColumn id="4" xr3:uid="{44FEC12C-5A15-40D5-98FF-4EEDCAC976BB}" name="Number of Positions"/>
    <tableColumn id="5" xr3:uid="{30F5F7C8-AA77-468A-AEAA-2BA8DB71477B}" name="Allotment2"/>
    <tableColumn id="6" xr3:uid="{C1F3DA95-D378-4A07-9B41-78D9C248CBE2}" name="$ Equivalent3"/>
    <tableColumn id="7" xr3:uid="{266E3C99-C414-430F-991A-4B49A4B96FC5}" name="Number of Positions4"/>
    <tableColumn id="8" xr3:uid="{9861A9A8-772A-4E6C-B8E8-0AAC4B3DEE7D}" name="Allotment3"/>
    <tableColumn id="9" xr3:uid="{56DB60D4-F3C9-41C2-AEF2-2AE74E41B294}" name="$ Equivalent6"/>
    <tableColumn id="10" xr3:uid="{1F69B856-69B9-4B6C-A808-532CFA2ACCE3}" name="Number of Positions7"/>
    <tableColumn id="11" xr3:uid="{E747C8E9-E40A-4A7D-856D-C3407B0B1C23}" name="Allotment4"/>
    <tableColumn id="12" xr3:uid="{01CAAF2E-1FBC-4828-94FD-785176588B80}" name="$ Equivalent9"/>
    <tableColumn id="13" xr3:uid="{3889AC5A-9784-407C-A4BF-7C1FFB4142CD}" name="Number of Positions10"/>
    <tableColumn id="14" xr3:uid="{991AC071-4ECC-4721-A567-DB5584072A1F}" name="Allotment5"/>
    <tableColumn id="15" xr3:uid="{DC95E3F4-235F-4DF1-A949-8EF7D2CF5D6B}" name="$ Equivalent12"/>
    <tableColumn id="16" xr3:uid="{9F7942F1-A628-4463-BCA5-E31288B26254}" name="Number of Positions13"/>
    <tableColumn id="17" xr3:uid="{C5DC47CA-A727-4642-AC7E-7719C425220E}" name="Allotment6"/>
    <tableColumn id="18" xr3:uid="{BCA4635C-1170-46BC-932A-5BB11CB8BEC2}" name="$ Equivalent15"/>
    <tableColumn id="19" xr3:uid="{5F5B492B-E775-4B9C-8959-5B81F91E2811}" name="Number of Positions16"/>
    <tableColumn id="20" xr3:uid="{B1CF5283-3885-490A-9D0D-8B4D2AC35F48}" name="Allotment7"/>
    <tableColumn id="21" xr3:uid="{9883BBB2-A915-43E9-A6E3-AE3763122F27}" name="$ Equivalent18"/>
    <tableColumn id="22" xr3:uid="{FCFE1EBC-FA58-4AD1-82B5-B88E0CE6A7DE}" name="Number of Positions1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2hr.ca/human-resources/hr-advisory" TargetMode="External"/><Relationship Id="rId1" Type="http://schemas.openxmlformats.org/officeDocument/2006/relationships/hyperlink" Target="https://www.go2hr.ca/human-resources/hr-advisory"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2.gov.bc.ca/gov/content/taxes/employer-health-tax/employer-health-tax-overview"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2B03B-6685-4D9D-9541-E270881415C8}">
  <dimension ref="A1:R52"/>
  <sheetViews>
    <sheetView tabSelected="1" workbookViewId="0"/>
  </sheetViews>
  <sheetFormatPr defaultRowHeight="15" x14ac:dyDescent="0.25"/>
  <sheetData>
    <row r="1" spans="1:18" x14ac:dyDescent="0.25">
      <c r="A1" s="97" t="s">
        <v>111</v>
      </c>
      <c r="B1" s="98"/>
      <c r="C1" s="98"/>
      <c r="D1" s="98"/>
      <c r="E1" s="98"/>
      <c r="F1" s="98"/>
      <c r="G1" s="98"/>
      <c r="H1" s="98"/>
      <c r="I1" s="98"/>
      <c r="J1" s="98"/>
      <c r="K1" s="98"/>
      <c r="L1" s="98"/>
      <c r="M1" s="98"/>
      <c r="N1" s="98"/>
      <c r="O1" s="98"/>
      <c r="P1" s="98"/>
      <c r="Q1" s="98"/>
      <c r="R1" s="98"/>
    </row>
    <row r="2" spans="1:18" x14ac:dyDescent="0.25">
      <c r="A2" s="99" t="s">
        <v>113</v>
      </c>
      <c r="B2" s="98"/>
      <c r="C2" s="98"/>
      <c r="D2" s="98"/>
      <c r="E2" s="98"/>
      <c r="F2" s="98"/>
      <c r="G2" s="98"/>
      <c r="H2" s="98"/>
      <c r="I2" s="98"/>
      <c r="J2" s="98"/>
      <c r="K2" s="98"/>
      <c r="L2" s="98"/>
      <c r="M2" s="98"/>
      <c r="N2" s="98"/>
      <c r="O2" s="98"/>
      <c r="P2" s="98"/>
      <c r="Q2" s="98"/>
      <c r="R2" s="98"/>
    </row>
    <row r="3" spans="1:18" x14ac:dyDescent="0.25">
      <c r="A3" s="99" t="s">
        <v>112</v>
      </c>
      <c r="B3" s="98"/>
      <c r="C3" s="98"/>
      <c r="D3" s="98"/>
      <c r="E3" s="98"/>
      <c r="F3" s="98"/>
      <c r="G3" s="98"/>
      <c r="H3" s="98"/>
      <c r="I3" s="98"/>
      <c r="J3" s="100" t="s">
        <v>110</v>
      </c>
      <c r="K3" s="98"/>
      <c r="L3" s="98"/>
      <c r="M3" s="98"/>
      <c r="N3" s="98"/>
      <c r="O3" s="98"/>
      <c r="P3" s="98"/>
      <c r="Q3" s="98"/>
      <c r="R3" s="98"/>
    </row>
    <row r="5" spans="1:18" x14ac:dyDescent="0.25">
      <c r="A5" s="96" t="s">
        <v>91</v>
      </c>
    </row>
    <row r="6" spans="1:18" x14ac:dyDescent="0.25">
      <c r="A6" s="101" t="s">
        <v>106</v>
      </c>
      <c r="B6" s="102"/>
      <c r="C6" s="102"/>
      <c r="D6" s="102"/>
      <c r="E6" s="102"/>
      <c r="F6" s="102"/>
      <c r="G6" s="102"/>
      <c r="H6" s="102"/>
      <c r="I6" s="102"/>
      <c r="J6" s="102"/>
      <c r="K6" s="102"/>
      <c r="L6" s="102"/>
      <c r="M6" s="102"/>
      <c r="N6" s="102"/>
      <c r="O6" s="102"/>
      <c r="P6" s="102"/>
      <c r="Q6" s="102"/>
      <c r="R6" s="102"/>
    </row>
    <row r="7" spans="1:18" x14ac:dyDescent="0.25">
      <c r="A7" s="102" t="s">
        <v>143</v>
      </c>
      <c r="B7" s="102"/>
      <c r="C7" s="102"/>
      <c r="D7" s="102"/>
      <c r="E7" s="102"/>
      <c r="F7" s="102"/>
      <c r="G7" s="102"/>
      <c r="H7" s="102"/>
      <c r="I7" s="102"/>
      <c r="J7" s="102"/>
      <c r="K7" s="102"/>
      <c r="L7" s="102"/>
      <c r="M7" s="102"/>
      <c r="N7" s="102"/>
      <c r="O7" s="102"/>
      <c r="P7" s="102"/>
      <c r="Q7" s="102"/>
      <c r="R7" s="102"/>
    </row>
    <row r="8" spans="1:18" x14ac:dyDescent="0.25">
      <c r="A8" s="102" t="s">
        <v>100</v>
      </c>
      <c r="B8" s="102"/>
      <c r="C8" s="102"/>
      <c r="D8" s="102"/>
      <c r="E8" s="102"/>
      <c r="F8" s="102"/>
      <c r="G8" s="102"/>
      <c r="H8" s="102"/>
      <c r="I8" s="102"/>
      <c r="J8" s="102"/>
      <c r="K8" s="102"/>
      <c r="L8" s="102"/>
      <c r="M8" s="102"/>
      <c r="N8" s="102"/>
      <c r="O8" s="102"/>
      <c r="P8" s="102"/>
      <c r="Q8" s="102"/>
      <c r="R8" s="102"/>
    </row>
    <row r="9" spans="1:18" x14ac:dyDescent="0.25">
      <c r="A9" s="102" t="s">
        <v>101</v>
      </c>
      <c r="B9" s="102"/>
      <c r="C9" s="102"/>
      <c r="D9" s="102"/>
      <c r="E9" s="102"/>
      <c r="F9" s="102"/>
      <c r="G9" s="102"/>
      <c r="H9" s="102"/>
      <c r="I9" s="102"/>
      <c r="J9" s="102"/>
      <c r="K9" s="102"/>
      <c r="L9" s="102"/>
      <c r="M9" s="102"/>
      <c r="N9" s="102"/>
      <c r="O9" s="102"/>
      <c r="P9" s="102"/>
      <c r="Q9" s="102"/>
      <c r="R9" s="102"/>
    </row>
    <row r="10" spans="1:18" x14ac:dyDescent="0.25">
      <c r="A10" s="102"/>
      <c r="B10" s="102"/>
      <c r="C10" s="102"/>
      <c r="D10" s="102"/>
      <c r="E10" s="102"/>
      <c r="F10" s="102"/>
      <c r="G10" s="102"/>
      <c r="H10" s="102"/>
      <c r="I10" s="102"/>
      <c r="J10" s="102"/>
      <c r="K10" s="102"/>
      <c r="L10" s="102"/>
      <c r="M10" s="102"/>
      <c r="N10" s="102"/>
      <c r="O10" s="102"/>
      <c r="P10" s="102"/>
      <c r="Q10" s="102"/>
      <c r="R10" s="102"/>
    </row>
    <row r="11" spans="1:18" x14ac:dyDescent="0.25">
      <c r="A11" s="101" t="s">
        <v>96</v>
      </c>
      <c r="B11" s="102"/>
      <c r="C11" s="102"/>
      <c r="D11" s="102"/>
      <c r="E11" s="102"/>
      <c r="F11" s="102"/>
      <c r="G11" s="102"/>
      <c r="H11" s="102"/>
      <c r="I11" s="102"/>
      <c r="J11" s="102"/>
      <c r="K11" s="102"/>
      <c r="L11" s="102"/>
      <c r="M11" s="102"/>
      <c r="N11" s="102"/>
      <c r="O11" s="102"/>
      <c r="P11" s="102"/>
      <c r="Q11" s="102"/>
      <c r="R11" s="102"/>
    </row>
    <row r="12" spans="1:18" x14ac:dyDescent="0.25">
      <c r="A12" s="102" t="s">
        <v>92</v>
      </c>
      <c r="B12" s="102"/>
      <c r="C12" s="102"/>
      <c r="D12" s="102"/>
      <c r="E12" s="102"/>
      <c r="F12" s="102"/>
      <c r="G12" s="102"/>
      <c r="H12" s="102"/>
      <c r="I12" s="102"/>
      <c r="J12" s="102"/>
      <c r="K12" s="102"/>
      <c r="L12" s="102"/>
      <c r="M12" s="102"/>
      <c r="N12" s="102"/>
      <c r="O12" s="102"/>
      <c r="P12" s="102"/>
      <c r="Q12" s="102"/>
      <c r="R12" s="102"/>
    </row>
    <row r="13" spans="1:18" x14ac:dyDescent="0.25">
      <c r="A13" s="102" t="s">
        <v>93</v>
      </c>
      <c r="B13" s="102"/>
      <c r="C13" s="102"/>
      <c r="D13" s="102"/>
      <c r="E13" s="102"/>
      <c r="F13" s="102"/>
      <c r="G13" s="102"/>
      <c r="H13" s="102"/>
      <c r="I13" s="102"/>
      <c r="J13" s="102"/>
      <c r="K13" s="102"/>
      <c r="L13" s="102"/>
      <c r="M13" s="102"/>
      <c r="N13" s="102"/>
      <c r="O13" s="102"/>
      <c r="P13" s="102"/>
      <c r="Q13" s="102"/>
      <c r="R13" s="102"/>
    </row>
    <row r="14" spans="1:18" x14ac:dyDescent="0.25">
      <c r="A14" s="102"/>
      <c r="B14" s="102"/>
      <c r="C14" s="102"/>
      <c r="D14" s="102"/>
      <c r="E14" s="102"/>
      <c r="F14" s="102"/>
      <c r="G14" s="102"/>
      <c r="H14" s="102"/>
      <c r="I14" s="102"/>
      <c r="J14" s="102"/>
      <c r="K14" s="102"/>
      <c r="L14" s="102"/>
      <c r="M14" s="102"/>
      <c r="N14" s="102"/>
      <c r="O14" s="102"/>
      <c r="P14" s="102"/>
      <c r="Q14" s="102"/>
      <c r="R14" s="102"/>
    </row>
    <row r="15" spans="1:18" x14ac:dyDescent="0.25">
      <c r="A15" s="101" t="s">
        <v>97</v>
      </c>
      <c r="B15" s="102"/>
      <c r="C15" s="102"/>
      <c r="D15" s="102"/>
      <c r="E15" s="102"/>
      <c r="F15" s="102"/>
      <c r="G15" s="102"/>
      <c r="H15" s="102"/>
      <c r="I15" s="102"/>
      <c r="J15" s="102"/>
      <c r="K15" s="102"/>
      <c r="L15" s="102"/>
      <c r="M15" s="102"/>
      <c r="N15" s="102"/>
      <c r="O15" s="102"/>
      <c r="P15" s="102"/>
      <c r="Q15" s="102"/>
      <c r="R15" s="102"/>
    </row>
    <row r="16" spans="1:18" x14ac:dyDescent="0.25">
      <c r="A16" s="102" t="s">
        <v>94</v>
      </c>
      <c r="B16" s="102"/>
      <c r="C16" s="102"/>
      <c r="D16" s="102"/>
      <c r="E16" s="102"/>
      <c r="F16" s="102"/>
      <c r="G16" s="102"/>
      <c r="H16" s="102"/>
      <c r="I16" s="102"/>
      <c r="J16" s="102"/>
      <c r="K16" s="102"/>
      <c r="L16" s="102"/>
      <c r="M16" s="102"/>
      <c r="N16" s="102"/>
      <c r="O16" s="102"/>
      <c r="P16" s="102"/>
      <c r="Q16" s="102"/>
      <c r="R16" s="102"/>
    </row>
    <row r="17" spans="1:18" x14ac:dyDescent="0.25">
      <c r="A17" s="102" t="s">
        <v>95</v>
      </c>
      <c r="B17" s="102"/>
      <c r="C17" s="102"/>
      <c r="D17" s="102"/>
      <c r="E17" s="102"/>
      <c r="F17" s="102"/>
      <c r="G17" s="102"/>
      <c r="H17" s="102"/>
      <c r="I17" s="102"/>
      <c r="J17" s="102"/>
      <c r="K17" s="102"/>
      <c r="L17" s="102"/>
      <c r="M17" s="102"/>
      <c r="N17" s="102"/>
      <c r="O17" s="102"/>
      <c r="P17" s="102"/>
      <c r="Q17" s="102"/>
      <c r="R17" s="102"/>
    </row>
    <row r="18" spans="1:18" x14ac:dyDescent="0.25">
      <c r="A18" s="102"/>
      <c r="B18" s="102"/>
      <c r="C18" s="102"/>
      <c r="D18" s="102"/>
      <c r="E18" s="102"/>
      <c r="F18" s="102"/>
      <c r="G18" s="102"/>
      <c r="H18" s="102"/>
      <c r="I18" s="102"/>
      <c r="J18" s="102"/>
      <c r="K18" s="102"/>
      <c r="L18" s="102"/>
      <c r="M18" s="102"/>
      <c r="N18" s="102"/>
      <c r="O18" s="102"/>
      <c r="P18" s="102"/>
      <c r="Q18" s="102"/>
      <c r="R18" s="102"/>
    </row>
    <row r="19" spans="1:18" x14ac:dyDescent="0.25">
      <c r="A19" s="101" t="s">
        <v>98</v>
      </c>
      <c r="B19" s="102"/>
      <c r="C19" s="102"/>
      <c r="D19" s="102"/>
      <c r="E19" s="102"/>
      <c r="F19" s="102"/>
      <c r="G19" s="102"/>
      <c r="H19" s="102"/>
      <c r="I19" s="102"/>
      <c r="J19" s="102"/>
      <c r="K19" s="102"/>
      <c r="L19" s="102"/>
      <c r="M19" s="102"/>
      <c r="N19" s="102"/>
      <c r="O19" s="102"/>
      <c r="P19" s="102"/>
      <c r="Q19" s="102"/>
      <c r="R19" s="102"/>
    </row>
    <row r="20" spans="1:18" x14ac:dyDescent="0.25">
      <c r="A20" s="102" t="s">
        <v>169</v>
      </c>
      <c r="B20" s="102"/>
      <c r="C20" s="102"/>
      <c r="D20" s="102"/>
      <c r="E20" s="102"/>
      <c r="F20" s="102"/>
      <c r="G20" s="102"/>
      <c r="H20" s="102"/>
      <c r="I20" s="102"/>
      <c r="J20" s="102"/>
      <c r="K20" s="102"/>
      <c r="L20" s="102"/>
      <c r="M20" s="102"/>
      <c r="N20" s="102"/>
      <c r="O20" s="102"/>
      <c r="P20" s="102"/>
      <c r="Q20" s="102"/>
      <c r="R20" s="102"/>
    </row>
    <row r="21" spans="1:18" x14ac:dyDescent="0.25">
      <c r="A21" s="102"/>
      <c r="B21" s="102"/>
      <c r="C21" s="102"/>
      <c r="D21" s="102"/>
      <c r="E21" s="102"/>
      <c r="F21" s="102"/>
      <c r="G21" s="102"/>
      <c r="H21" s="102"/>
      <c r="I21" s="102"/>
      <c r="J21" s="102"/>
      <c r="K21" s="102"/>
      <c r="L21" s="102"/>
      <c r="M21" s="102"/>
      <c r="N21" s="102"/>
      <c r="O21" s="102"/>
      <c r="P21" s="102"/>
      <c r="Q21" s="102"/>
      <c r="R21" s="102"/>
    </row>
    <row r="22" spans="1:18" x14ac:dyDescent="0.25">
      <c r="A22" s="102" t="s">
        <v>146</v>
      </c>
      <c r="B22" s="102"/>
      <c r="C22" s="102"/>
      <c r="D22" s="102"/>
      <c r="E22" s="102"/>
      <c r="F22" s="102"/>
      <c r="G22" s="102"/>
      <c r="H22" s="102"/>
      <c r="I22" s="102"/>
      <c r="J22" s="102"/>
      <c r="K22" s="102"/>
      <c r="L22" s="102"/>
      <c r="M22" s="102"/>
      <c r="N22" s="102"/>
      <c r="O22" s="102"/>
      <c r="P22" s="102"/>
      <c r="Q22" s="102"/>
      <c r="R22" s="102"/>
    </row>
    <row r="23" spans="1:18" x14ac:dyDescent="0.25">
      <c r="A23" s="119" t="s">
        <v>147</v>
      </c>
      <c r="B23" s="102"/>
      <c r="C23" s="102"/>
      <c r="D23" s="102"/>
      <c r="E23" s="102"/>
      <c r="F23" s="102"/>
      <c r="G23" s="102"/>
      <c r="H23" s="102"/>
      <c r="I23" s="102"/>
      <c r="J23" s="102"/>
      <c r="K23" s="102"/>
      <c r="L23" s="102"/>
      <c r="M23" s="102"/>
      <c r="N23" s="102"/>
      <c r="O23" s="102"/>
      <c r="P23" s="102"/>
      <c r="Q23" s="102"/>
      <c r="R23" s="102"/>
    </row>
    <row r="24" spans="1:18" x14ac:dyDescent="0.25">
      <c r="A24" s="102" t="s">
        <v>148</v>
      </c>
      <c r="B24" s="102"/>
      <c r="C24" s="102"/>
      <c r="D24" s="102"/>
      <c r="E24" s="102"/>
      <c r="F24" s="102"/>
      <c r="G24" s="102"/>
      <c r="H24" s="102"/>
      <c r="I24" s="102"/>
      <c r="J24" s="102"/>
      <c r="K24" s="102"/>
      <c r="L24" s="102"/>
      <c r="M24" s="102"/>
      <c r="N24" s="102"/>
      <c r="O24" s="102"/>
      <c r="P24" s="102"/>
      <c r="Q24" s="102"/>
      <c r="R24" s="102"/>
    </row>
    <row r="26" spans="1:18" x14ac:dyDescent="0.25">
      <c r="A26" s="96" t="s">
        <v>99</v>
      </c>
    </row>
    <row r="27" spans="1:18" x14ac:dyDescent="0.25">
      <c r="A27" s="101" t="s">
        <v>107</v>
      </c>
      <c r="B27" s="102"/>
      <c r="C27" s="102"/>
      <c r="D27" s="102"/>
      <c r="E27" s="102"/>
      <c r="F27" s="102"/>
      <c r="G27" s="102"/>
      <c r="H27" s="102"/>
      <c r="I27" s="102"/>
      <c r="J27" s="102"/>
      <c r="K27" s="102"/>
      <c r="L27" s="102"/>
      <c r="M27" s="102"/>
      <c r="N27" s="102"/>
      <c r="O27" s="102"/>
      <c r="P27" s="102"/>
      <c r="Q27" s="102"/>
      <c r="R27" s="102"/>
    </row>
    <row r="28" spans="1:18" x14ac:dyDescent="0.25">
      <c r="A28" s="102" t="s">
        <v>144</v>
      </c>
      <c r="B28" s="102"/>
      <c r="C28" s="102"/>
      <c r="D28" s="102"/>
      <c r="E28" s="102"/>
      <c r="F28" s="102"/>
      <c r="G28" s="102"/>
      <c r="H28" s="102"/>
      <c r="I28" s="102"/>
      <c r="J28" s="102"/>
      <c r="K28" s="102"/>
      <c r="L28" s="102"/>
      <c r="M28" s="102"/>
      <c r="N28" s="102"/>
      <c r="O28" s="102"/>
      <c r="P28" s="102"/>
      <c r="Q28" s="102"/>
      <c r="R28" s="102"/>
    </row>
    <row r="29" spans="1:18" x14ac:dyDescent="0.25">
      <c r="A29" s="102" t="s">
        <v>145</v>
      </c>
      <c r="B29" s="102"/>
      <c r="C29" s="102"/>
      <c r="D29" s="102"/>
      <c r="E29" s="102"/>
      <c r="F29" s="102"/>
      <c r="G29" s="102"/>
      <c r="H29" s="102"/>
      <c r="I29" s="102"/>
      <c r="J29" s="102"/>
      <c r="K29" s="102"/>
      <c r="L29" s="102"/>
      <c r="M29" s="102"/>
      <c r="N29" s="102"/>
      <c r="O29" s="102"/>
      <c r="P29" s="102"/>
      <c r="Q29" s="102"/>
      <c r="R29" s="102"/>
    </row>
    <row r="30" spans="1:18" x14ac:dyDescent="0.25">
      <c r="A30" s="102"/>
      <c r="B30" s="102"/>
      <c r="C30" s="102"/>
      <c r="D30" s="102"/>
      <c r="E30" s="102"/>
      <c r="F30" s="102"/>
      <c r="G30" s="102"/>
      <c r="H30" s="102"/>
      <c r="I30" s="102"/>
      <c r="J30" s="102"/>
      <c r="K30" s="102"/>
      <c r="L30" s="102"/>
      <c r="M30" s="102"/>
      <c r="N30" s="102"/>
      <c r="O30" s="102"/>
      <c r="P30" s="102"/>
      <c r="Q30" s="102"/>
      <c r="R30" s="102"/>
    </row>
    <row r="31" spans="1:18" x14ac:dyDescent="0.25">
      <c r="A31" s="101" t="s">
        <v>102</v>
      </c>
      <c r="B31" s="102"/>
      <c r="C31" s="102"/>
      <c r="D31" s="102"/>
      <c r="E31" s="102"/>
      <c r="F31" s="102"/>
      <c r="G31" s="102"/>
      <c r="H31" s="102"/>
      <c r="I31" s="102"/>
      <c r="J31" s="102"/>
      <c r="K31" s="102"/>
      <c r="L31" s="102"/>
      <c r="M31" s="102"/>
      <c r="N31" s="102"/>
      <c r="O31" s="102"/>
      <c r="P31" s="102"/>
      <c r="Q31" s="102"/>
      <c r="R31" s="102"/>
    </row>
    <row r="32" spans="1:18" x14ac:dyDescent="0.25">
      <c r="A32" s="102" t="s">
        <v>103</v>
      </c>
      <c r="B32" s="102"/>
      <c r="C32" s="102"/>
      <c r="D32" s="102"/>
      <c r="E32" s="102"/>
      <c r="F32" s="102"/>
      <c r="G32" s="102"/>
      <c r="H32" s="102"/>
      <c r="I32" s="102"/>
      <c r="J32" s="102"/>
      <c r="K32" s="102"/>
      <c r="L32" s="102"/>
      <c r="M32" s="102"/>
      <c r="N32" s="102"/>
      <c r="O32" s="102"/>
      <c r="P32" s="102"/>
      <c r="Q32" s="102"/>
      <c r="R32" s="102"/>
    </row>
    <row r="34" spans="1:18" x14ac:dyDescent="0.25">
      <c r="A34" s="96" t="s">
        <v>104</v>
      </c>
    </row>
    <row r="35" spans="1:18" x14ac:dyDescent="0.25">
      <c r="A35" s="103" t="s">
        <v>105</v>
      </c>
      <c r="B35" s="104"/>
      <c r="C35" s="104"/>
      <c r="D35" s="104"/>
      <c r="E35" s="104"/>
      <c r="F35" s="104"/>
      <c r="G35" s="104"/>
      <c r="H35" s="104"/>
      <c r="I35" s="104"/>
      <c r="J35" s="104"/>
      <c r="K35" s="104"/>
      <c r="L35" s="104"/>
      <c r="M35" s="104"/>
      <c r="N35" s="104"/>
      <c r="O35" s="104"/>
      <c r="P35" s="104"/>
      <c r="Q35" s="104"/>
      <c r="R35" s="104"/>
    </row>
    <row r="36" spans="1:18" x14ac:dyDescent="0.25">
      <c r="A36" s="104" t="s">
        <v>114</v>
      </c>
      <c r="B36" s="104"/>
      <c r="C36" s="104"/>
      <c r="D36" s="104"/>
      <c r="E36" s="104"/>
      <c r="F36" s="104"/>
      <c r="G36" s="104"/>
      <c r="H36" s="104"/>
      <c r="I36" s="104"/>
      <c r="J36" s="104"/>
      <c r="K36" s="104"/>
      <c r="L36" s="104"/>
      <c r="M36" s="104"/>
      <c r="N36" s="104"/>
      <c r="O36" s="104"/>
      <c r="P36" s="104"/>
      <c r="Q36" s="104"/>
      <c r="R36" s="104"/>
    </row>
    <row r="37" spans="1:18" x14ac:dyDescent="0.25">
      <c r="A37" s="104" t="s">
        <v>108</v>
      </c>
      <c r="B37" s="104"/>
      <c r="C37" s="104"/>
      <c r="D37" s="104"/>
      <c r="E37" s="104"/>
      <c r="F37" s="104"/>
      <c r="G37" s="104"/>
      <c r="H37" s="104"/>
      <c r="I37" s="104"/>
      <c r="J37" s="104"/>
      <c r="K37" s="104"/>
      <c r="L37" s="104"/>
      <c r="M37" s="104"/>
      <c r="N37" s="104"/>
      <c r="O37" s="104"/>
      <c r="P37" s="104"/>
      <c r="Q37" s="104"/>
      <c r="R37" s="104"/>
    </row>
    <row r="38" spans="1:18" x14ac:dyDescent="0.25">
      <c r="A38" s="104"/>
      <c r="B38" s="104"/>
      <c r="C38" s="104"/>
      <c r="D38" s="104"/>
      <c r="E38" s="104"/>
      <c r="F38" s="104"/>
      <c r="G38" s="104"/>
      <c r="H38" s="104"/>
      <c r="I38" s="104"/>
      <c r="J38" s="104"/>
      <c r="K38" s="104"/>
      <c r="L38" s="104"/>
      <c r="M38" s="104"/>
      <c r="N38" s="104"/>
      <c r="O38" s="104"/>
      <c r="P38" s="104"/>
      <c r="Q38" s="104"/>
      <c r="R38" s="104"/>
    </row>
    <row r="39" spans="1:18" x14ac:dyDescent="0.25">
      <c r="A39" s="103" t="s">
        <v>109</v>
      </c>
      <c r="B39" s="104"/>
      <c r="C39" s="104"/>
      <c r="D39" s="104"/>
      <c r="E39" s="104"/>
      <c r="F39" s="104"/>
      <c r="G39" s="104"/>
      <c r="H39" s="104"/>
      <c r="I39" s="104"/>
      <c r="J39" s="104"/>
      <c r="K39" s="104"/>
      <c r="L39" s="104"/>
      <c r="M39" s="104"/>
      <c r="N39" s="104"/>
      <c r="O39" s="104"/>
      <c r="P39" s="104"/>
      <c r="Q39" s="104"/>
      <c r="R39" s="104"/>
    </row>
    <row r="40" spans="1:18" x14ac:dyDescent="0.25">
      <c r="A40" s="110" t="s">
        <v>121</v>
      </c>
      <c r="B40" s="111"/>
      <c r="C40" s="111"/>
      <c r="D40" s="111"/>
      <c r="E40" s="111"/>
      <c r="F40" s="111"/>
      <c r="G40" s="111"/>
      <c r="H40" s="111"/>
      <c r="I40" s="111"/>
      <c r="J40" s="111"/>
      <c r="K40" s="111"/>
      <c r="L40" s="111"/>
      <c r="M40" s="111"/>
      <c r="N40" s="111"/>
      <c r="O40" s="111"/>
      <c r="P40" s="111"/>
      <c r="Q40" s="111"/>
      <c r="R40" s="112"/>
    </row>
    <row r="41" spans="1:18" x14ac:dyDescent="0.25">
      <c r="A41" s="113" t="s">
        <v>115</v>
      </c>
      <c r="B41" s="114"/>
      <c r="C41" s="114"/>
      <c r="D41" s="114"/>
      <c r="E41" s="114"/>
      <c r="F41" s="114"/>
      <c r="G41" s="114"/>
      <c r="H41" s="114"/>
      <c r="I41" s="114"/>
      <c r="J41" s="114"/>
      <c r="K41" s="114"/>
      <c r="L41" s="114"/>
      <c r="M41" s="114"/>
      <c r="N41" s="114"/>
      <c r="O41" s="114"/>
      <c r="P41" s="114"/>
      <c r="Q41" s="114"/>
      <c r="R41" s="115"/>
    </row>
    <row r="42" spans="1:18" x14ac:dyDescent="0.25">
      <c r="A42" s="116" t="s">
        <v>116</v>
      </c>
      <c r="B42" s="117"/>
      <c r="C42" s="117"/>
      <c r="D42" s="117"/>
      <c r="E42" s="117"/>
      <c r="F42" s="117"/>
      <c r="G42" s="117"/>
      <c r="H42" s="117"/>
      <c r="I42" s="117"/>
      <c r="J42" s="117"/>
      <c r="K42" s="117"/>
      <c r="L42" s="117"/>
      <c r="M42" s="117"/>
      <c r="N42" s="117"/>
      <c r="O42" s="117"/>
      <c r="P42" s="117"/>
      <c r="Q42" s="117"/>
      <c r="R42" s="118"/>
    </row>
    <row r="43" spans="1:18" x14ac:dyDescent="0.25">
      <c r="A43" s="104" t="s">
        <v>118</v>
      </c>
      <c r="B43" s="104"/>
      <c r="C43" s="104"/>
      <c r="D43" s="104"/>
      <c r="E43" s="104"/>
      <c r="F43" s="104"/>
      <c r="G43" s="104"/>
      <c r="H43" s="104"/>
      <c r="I43" s="104"/>
      <c r="J43" s="104"/>
      <c r="K43" s="104"/>
      <c r="L43" s="104"/>
      <c r="M43" s="104"/>
      <c r="N43" s="104"/>
      <c r="O43" s="104"/>
      <c r="P43" s="104"/>
      <c r="Q43" s="104"/>
      <c r="R43" s="104"/>
    </row>
    <row r="44" spans="1:18" x14ac:dyDescent="0.25">
      <c r="A44" s="104" t="s">
        <v>117</v>
      </c>
      <c r="B44" s="104"/>
      <c r="C44" s="104"/>
      <c r="D44" s="104"/>
      <c r="E44" s="104"/>
      <c r="F44" s="104"/>
      <c r="G44" s="104"/>
      <c r="H44" s="104"/>
      <c r="I44" s="104"/>
      <c r="J44" s="104"/>
      <c r="K44" s="104"/>
      <c r="L44" s="104"/>
      <c r="M44" s="104"/>
      <c r="N44" s="104"/>
      <c r="O44" s="104"/>
      <c r="P44" s="104"/>
      <c r="Q44" s="104"/>
      <c r="R44" s="104"/>
    </row>
    <row r="45" spans="1:18" x14ac:dyDescent="0.25">
      <c r="A45" s="104" t="s">
        <v>124</v>
      </c>
      <c r="B45" s="104"/>
      <c r="C45" s="104"/>
      <c r="D45" s="104"/>
      <c r="E45" s="104"/>
      <c r="F45" s="104"/>
      <c r="G45" s="104"/>
      <c r="H45" s="104"/>
      <c r="I45" s="104"/>
      <c r="J45" s="104"/>
      <c r="K45" s="104"/>
      <c r="L45" s="104"/>
      <c r="M45" s="104"/>
      <c r="N45" s="104"/>
      <c r="O45" s="104"/>
      <c r="P45" s="104"/>
      <c r="Q45" s="104"/>
      <c r="R45" s="104"/>
    </row>
    <row r="46" spans="1:18" x14ac:dyDescent="0.25">
      <c r="A46" s="105" t="s">
        <v>125</v>
      </c>
      <c r="B46" s="104"/>
      <c r="C46" s="104"/>
      <c r="D46" s="104"/>
      <c r="E46" s="104"/>
      <c r="F46" s="104"/>
      <c r="G46" s="104"/>
      <c r="H46" s="104"/>
      <c r="I46" s="104"/>
      <c r="J46" s="104"/>
      <c r="K46" s="104"/>
      <c r="L46" s="104"/>
      <c r="M46" s="104"/>
      <c r="N46" s="104"/>
      <c r="O46" s="104"/>
      <c r="P46" s="104"/>
      <c r="Q46" s="104"/>
      <c r="R46" s="104"/>
    </row>
    <row r="47" spans="1:18" x14ac:dyDescent="0.25">
      <c r="A47" s="104" t="s">
        <v>119</v>
      </c>
      <c r="B47" s="104"/>
      <c r="C47" s="104"/>
      <c r="D47" s="104"/>
      <c r="E47" s="104"/>
      <c r="F47" s="104"/>
      <c r="G47" s="104"/>
      <c r="H47" s="104"/>
      <c r="I47" s="104"/>
      <c r="J47" s="104"/>
      <c r="K47" s="104"/>
      <c r="L47" s="104"/>
      <c r="M47" s="104"/>
      <c r="N47" s="104"/>
      <c r="O47" s="104"/>
      <c r="P47" s="104"/>
      <c r="Q47" s="104"/>
      <c r="R47" s="104"/>
    </row>
    <row r="48" spans="1:18" x14ac:dyDescent="0.25">
      <c r="A48" s="104" t="s">
        <v>120</v>
      </c>
      <c r="B48" s="104"/>
      <c r="C48" s="104"/>
      <c r="D48" s="104"/>
      <c r="E48" s="104"/>
      <c r="F48" s="104"/>
      <c r="G48" s="104"/>
      <c r="H48" s="104"/>
      <c r="I48" s="104"/>
      <c r="J48" s="104"/>
      <c r="K48" s="104"/>
      <c r="L48" s="104"/>
      <c r="M48" s="104"/>
      <c r="N48" s="104"/>
      <c r="O48" s="104"/>
      <c r="P48" s="104"/>
      <c r="Q48" s="104"/>
      <c r="R48" s="104"/>
    </row>
    <row r="49" spans="1:18" x14ac:dyDescent="0.25">
      <c r="A49" s="104" t="s">
        <v>122</v>
      </c>
      <c r="B49" s="104"/>
      <c r="C49" s="104"/>
      <c r="D49" s="104"/>
      <c r="E49" s="104"/>
      <c r="F49" s="104"/>
      <c r="G49" s="104"/>
      <c r="H49" s="104"/>
      <c r="I49" s="104"/>
      <c r="J49" s="104"/>
      <c r="K49" s="104"/>
      <c r="L49" s="104"/>
      <c r="M49" s="104"/>
      <c r="N49" s="104"/>
      <c r="O49" s="104"/>
      <c r="P49" s="104"/>
      <c r="Q49" s="104"/>
      <c r="R49" s="104"/>
    </row>
    <row r="50" spans="1:18" x14ac:dyDescent="0.25">
      <c r="A50" s="104" t="s">
        <v>123</v>
      </c>
      <c r="B50" s="104"/>
      <c r="C50" s="104"/>
      <c r="D50" s="104"/>
      <c r="E50" s="104"/>
      <c r="F50" s="104"/>
      <c r="G50" s="104"/>
      <c r="H50" s="104"/>
      <c r="I50" s="104"/>
      <c r="J50" s="104"/>
      <c r="K50" s="104"/>
      <c r="L50" s="104"/>
      <c r="M50" s="104"/>
      <c r="N50" s="104"/>
      <c r="O50" s="104"/>
      <c r="P50" s="104"/>
      <c r="Q50" s="104"/>
      <c r="R50" s="104"/>
    </row>
    <row r="51" spans="1:18" s="107" customFormat="1" x14ac:dyDescent="0.25"/>
    <row r="52" spans="1:18" x14ac:dyDescent="0.25">
      <c r="A52" s="106" t="s">
        <v>112</v>
      </c>
      <c r="B52" s="107"/>
      <c r="C52" s="107"/>
      <c r="D52" s="107"/>
      <c r="E52" s="107"/>
      <c r="F52" s="107"/>
      <c r="G52" s="107"/>
      <c r="H52" s="107"/>
      <c r="I52" s="107"/>
      <c r="J52" s="108" t="s">
        <v>110</v>
      </c>
      <c r="K52" s="107"/>
      <c r="L52" s="107"/>
      <c r="M52" s="107"/>
    </row>
  </sheetData>
  <hyperlinks>
    <hyperlink ref="J3" r:id="rId1" xr:uid="{B83EEB01-6DF5-488E-BD44-BE4CBC11EBE0}"/>
    <hyperlink ref="J52" r:id="rId2" xr:uid="{F8B741F1-8B10-417B-A4C4-C4360994010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D2970-DC05-4D35-B846-CBEC5FAD25C8}">
  <sheetPr>
    <pageSetUpPr fitToPage="1"/>
  </sheetPr>
  <dimension ref="A1:M60"/>
  <sheetViews>
    <sheetView workbookViewId="0">
      <selection sqref="A1:D1"/>
    </sheetView>
  </sheetViews>
  <sheetFormatPr defaultColWidth="9.140625" defaultRowHeight="15" x14ac:dyDescent="0.25"/>
  <cols>
    <col min="1" max="1" width="63.85546875" style="1" customWidth="1"/>
    <col min="2" max="2" width="19" style="1" customWidth="1"/>
    <col min="3" max="3" width="13.85546875" style="12" customWidth="1"/>
    <col min="4" max="4" width="14.42578125" style="13" customWidth="1"/>
    <col min="5" max="16384" width="9.140625" style="1"/>
  </cols>
  <sheetData>
    <row r="1" spans="1:13" ht="18.75" x14ac:dyDescent="0.25">
      <c r="A1" s="144" t="s">
        <v>41</v>
      </c>
      <c r="B1" s="144"/>
      <c r="C1" s="144"/>
      <c r="D1" s="144"/>
      <c r="M1"/>
    </row>
    <row r="2" spans="1:13" ht="53.25" customHeight="1" x14ac:dyDescent="0.25">
      <c r="A2" s="145" t="s">
        <v>79</v>
      </c>
      <c r="B2" s="145"/>
      <c r="C2" s="145"/>
      <c r="D2" s="145"/>
      <c r="M2"/>
    </row>
    <row r="3" spans="1:13" ht="16.5" thickBot="1" x14ac:dyDescent="0.3">
      <c r="M3" s="64"/>
    </row>
    <row r="4" spans="1:13" ht="48" thickBot="1" x14ac:dyDescent="0.3">
      <c r="A4" s="43" t="s">
        <v>47</v>
      </c>
      <c r="B4" s="52" t="s">
        <v>0</v>
      </c>
      <c r="C4" s="50"/>
      <c r="D4" s="51"/>
      <c r="M4" s="63"/>
    </row>
    <row r="5" spans="1:13" ht="15.75" x14ac:dyDescent="0.25">
      <c r="A5" s="30" t="s">
        <v>48</v>
      </c>
      <c r="B5" s="53"/>
      <c r="C5" s="32"/>
      <c r="D5" s="32"/>
      <c r="M5" s="63"/>
    </row>
    <row r="6" spans="1:13" ht="15.75" x14ac:dyDescent="0.25">
      <c r="A6" s="31" t="s">
        <v>18</v>
      </c>
      <c r="B6" s="54">
        <f>'Compensation Worksheet Template'!I3</f>
        <v>37440</v>
      </c>
      <c r="C6" s="32"/>
      <c r="D6" s="32"/>
      <c r="M6"/>
    </row>
    <row r="7" spans="1:13" s="4" customFormat="1" ht="15.75" x14ac:dyDescent="0.25">
      <c r="A7" s="33" t="s">
        <v>3</v>
      </c>
      <c r="B7" s="58">
        <v>40</v>
      </c>
      <c r="C7" s="32"/>
      <c r="D7" s="16"/>
      <c r="E7" s="3"/>
      <c r="G7" s="5"/>
      <c r="H7" s="6"/>
      <c r="I7" s="6"/>
      <c r="M7"/>
    </row>
    <row r="8" spans="1:13" s="5" customFormat="1" ht="21" x14ac:dyDescent="0.25">
      <c r="A8" s="33" t="s">
        <v>19</v>
      </c>
      <c r="B8" s="59">
        <f>B6/B10</f>
        <v>18</v>
      </c>
      <c r="C8" s="32"/>
      <c r="D8" s="17"/>
      <c r="G8" s="7"/>
      <c r="M8"/>
    </row>
    <row r="9" spans="1:13" s="5" customFormat="1" ht="21" x14ac:dyDescent="0.25">
      <c r="A9" s="33" t="s">
        <v>4</v>
      </c>
      <c r="B9" s="59">
        <f>B6/B11</f>
        <v>144</v>
      </c>
      <c r="C9" s="32"/>
      <c r="D9" s="17"/>
      <c r="G9" s="7"/>
      <c r="M9"/>
    </row>
    <row r="10" spans="1:13" s="4" customFormat="1" ht="15.75" x14ac:dyDescent="0.25">
      <c r="A10" s="33" t="s">
        <v>5</v>
      </c>
      <c r="B10" s="60">
        <f>B7*52</f>
        <v>2080</v>
      </c>
      <c r="C10" s="32"/>
      <c r="D10" s="18"/>
      <c r="G10" s="5"/>
      <c r="H10" s="6"/>
      <c r="I10" s="6"/>
      <c r="M10"/>
    </row>
    <row r="11" spans="1:13" s="5" customFormat="1" ht="15.75" x14ac:dyDescent="0.25">
      <c r="A11" s="33" t="s">
        <v>6</v>
      </c>
      <c r="B11" s="61">
        <f>5*52</f>
        <v>260</v>
      </c>
      <c r="C11" s="32"/>
      <c r="D11" s="19" t="s">
        <v>7</v>
      </c>
      <c r="M11"/>
    </row>
    <row r="12" spans="1:13" s="5" customFormat="1" ht="16.5" thickBot="1" x14ac:dyDescent="0.3">
      <c r="A12" s="33" t="s">
        <v>8</v>
      </c>
      <c r="B12" s="61">
        <f>B11-B21</f>
        <v>232</v>
      </c>
      <c r="C12" s="32"/>
      <c r="D12" s="19" t="s">
        <v>7</v>
      </c>
      <c r="M12"/>
    </row>
    <row r="13" spans="1:13" ht="48" thickBot="1" x14ac:dyDescent="0.3">
      <c r="A13" s="46"/>
      <c r="B13" s="47"/>
      <c r="C13" s="44" t="s">
        <v>1</v>
      </c>
      <c r="D13" s="45" t="s">
        <v>2</v>
      </c>
      <c r="M13"/>
    </row>
    <row r="14" spans="1:13" ht="15.75" x14ac:dyDescent="0.25">
      <c r="A14" s="48" t="s">
        <v>35</v>
      </c>
      <c r="B14" s="49"/>
      <c r="C14" s="21">
        <f>B6</f>
        <v>37440</v>
      </c>
      <c r="D14" s="34">
        <f>C14/C54</f>
        <v>0.61479060074500014</v>
      </c>
      <c r="M14"/>
    </row>
    <row r="15" spans="1:13" ht="15.75" x14ac:dyDescent="0.25">
      <c r="A15" s="35" t="s">
        <v>43</v>
      </c>
      <c r="B15" s="20"/>
      <c r="C15" s="28"/>
      <c r="D15" s="36"/>
      <c r="M15"/>
    </row>
    <row r="16" spans="1:13" ht="15.75" x14ac:dyDescent="0.25">
      <c r="A16" s="31" t="s">
        <v>9</v>
      </c>
      <c r="B16" s="22">
        <v>10</v>
      </c>
      <c r="C16" s="23">
        <f>B9*B16</f>
        <v>1440</v>
      </c>
      <c r="D16" s="37">
        <f>C16/C54</f>
        <v>2.3645792336346158E-2</v>
      </c>
      <c r="M16"/>
    </row>
    <row r="17" spans="1:13" ht="15.75" x14ac:dyDescent="0.25">
      <c r="A17" s="31" t="s">
        <v>10</v>
      </c>
      <c r="B17" s="22">
        <v>5</v>
      </c>
      <c r="C17" s="23">
        <f>B9*B17</f>
        <v>720</v>
      </c>
      <c r="D17" s="37">
        <f>C17/C54</f>
        <v>1.1822896168173079E-2</v>
      </c>
      <c r="M17"/>
    </row>
    <row r="18" spans="1:13" ht="15.75" x14ac:dyDescent="0.25">
      <c r="A18" s="31" t="s">
        <v>11</v>
      </c>
      <c r="B18" s="22">
        <v>11</v>
      </c>
      <c r="C18" s="23">
        <f>(B9)*B18</f>
        <v>1584</v>
      </c>
      <c r="D18" s="37">
        <f>C18/C54</f>
        <v>2.6010371569980772E-2</v>
      </c>
      <c r="M18"/>
    </row>
    <row r="19" spans="1:13" ht="15.75" x14ac:dyDescent="0.25">
      <c r="A19" s="31" t="s">
        <v>12</v>
      </c>
      <c r="B19" s="22">
        <v>2</v>
      </c>
      <c r="C19" s="23">
        <f>(B9)*B19</f>
        <v>288</v>
      </c>
      <c r="D19" s="37">
        <f>C19/C54</f>
        <v>4.7291584672692318E-3</v>
      </c>
      <c r="M19"/>
    </row>
    <row r="20" spans="1:13" ht="31.5" x14ac:dyDescent="0.25">
      <c r="A20" s="31" t="s">
        <v>80</v>
      </c>
      <c r="B20" s="22">
        <v>0</v>
      </c>
      <c r="C20" s="23">
        <f>B9*B20</f>
        <v>0</v>
      </c>
      <c r="D20" s="37">
        <f>C20/C54</f>
        <v>0</v>
      </c>
      <c r="L20" s="67" t="s">
        <v>7</v>
      </c>
      <c r="M20"/>
    </row>
    <row r="21" spans="1:13" s="8" customFormat="1" ht="15.75" x14ac:dyDescent="0.25">
      <c r="A21" s="38" t="s">
        <v>34</v>
      </c>
      <c r="B21" s="24">
        <f>SUM(B16:B20)</f>
        <v>28</v>
      </c>
      <c r="C21" s="21">
        <f>SUM(C16:C20)</f>
        <v>4032</v>
      </c>
      <c r="D21" s="34">
        <f>C21/C54</f>
        <v>6.620821854176924E-2</v>
      </c>
      <c r="F21" s="9"/>
    </row>
    <row r="22" spans="1:13" s="8" customFormat="1" ht="15.75" x14ac:dyDescent="0.25">
      <c r="A22" s="39" t="s">
        <v>44</v>
      </c>
      <c r="B22" s="25"/>
      <c r="C22" s="28"/>
      <c r="D22" s="36"/>
    </row>
    <row r="23" spans="1:13" ht="15.75" x14ac:dyDescent="0.25">
      <c r="A23" s="31" t="s">
        <v>81</v>
      </c>
      <c r="B23" s="26">
        <v>1.66E-2</v>
      </c>
      <c r="C23" s="23">
        <f>C14*B23</f>
        <v>621.50400000000002</v>
      </c>
      <c r="D23" s="37">
        <f>C23/C54</f>
        <v>1.0205523972367002E-2</v>
      </c>
    </row>
    <row r="24" spans="1:13" ht="15.75" x14ac:dyDescent="0.25">
      <c r="A24" s="31" t="s">
        <v>82</v>
      </c>
      <c r="B24" s="26">
        <v>5.9499999999999997E-2</v>
      </c>
      <c r="C24" s="23">
        <f>C14*B24</f>
        <v>2227.6799999999998</v>
      </c>
      <c r="D24" s="37">
        <f>C24/C54</f>
        <v>3.6580040744327504E-2</v>
      </c>
    </row>
    <row r="25" spans="1:13" ht="31.5" x14ac:dyDescent="0.25">
      <c r="A25" s="31" t="s">
        <v>164</v>
      </c>
      <c r="B25" s="26">
        <v>1.95E-2</v>
      </c>
      <c r="C25" s="23">
        <f>C14*B25</f>
        <v>730.08</v>
      </c>
      <c r="D25" s="37">
        <f>C25/C54</f>
        <v>1.1988416714527503E-2</v>
      </c>
    </row>
    <row r="26" spans="1:13" ht="15.75" x14ac:dyDescent="0.25">
      <c r="A26" s="31" t="s">
        <v>15</v>
      </c>
      <c r="B26" s="26">
        <v>1.55E-2</v>
      </c>
      <c r="C26" s="23">
        <f>C14*B26</f>
        <v>580.32000000000005</v>
      </c>
      <c r="D26" s="37">
        <f>C26/C54</f>
        <v>9.5292543115475022E-3</v>
      </c>
    </row>
    <row r="27" spans="1:13" s="8" customFormat="1" ht="15.75" x14ac:dyDescent="0.25">
      <c r="A27" s="40" t="s">
        <v>36</v>
      </c>
      <c r="B27" s="24"/>
      <c r="C27" s="21">
        <f>SUM(C23:C26)</f>
        <v>4159.5839999999998</v>
      </c>
      <c r="D27" s="34">
        <f>C27/C54</f>
        <v>6.8303235742769502E-2</v>
      </c>
    </row>
    <row r="28" spans="1:13" s="8" customFormat="1" ht="15.75" x14ac:dyDescent="0.25">
      <c r="A28" s="39" t="s">
        <v>45</v>
      </c>
      <c r="B28" s="25"/>
      <c r="C28" s="28"/>
      <c r="D28" s="36"/>
    </row>
    <row r="29" spans="1:13" ht="15.75" x14ac:dyDescent="0.25">
      <c r="A29" s="31" t="s">
        <v>20</v>
      </c>
      <c r="B29" s="26">
        <v>0.02</v>
      </c>
      <c r="C29" s="23">
        <f>C$14*B29</f>
        <v>748.80000000000007</v>
      </c>
      <c r="D29" s="37">
        <f>C29/C$54</f>
        <v>1.2295812014900003E-2</v>
      </c>
    </row>
    <row r="30" spans="1:13" ht="15.75" x14ac:dyDescent="0.25">
      <c r="A30" s="31" t="s">
        <v>21</v>
      </c>
      <c r="B30" s="26">
        <v>0.01</v>
      </c>
      <c r="C30" s="23">
        <f t="shared" ref="C30:C36" si="0">C$14*B30</f>
        <v>374.40000000000003</v>
      </c>
      <c r="D30" s="37">
        <f>C30/C$54</f>
        <v>6.1479060074500014E-3</v>
      </c>
    </row>
    <row r="31" spans="1:13" ht="15.75" x14ac:dyDescent="0.25">
      <c r="A31" s="31" t="s">
        <v>22</v>
      </c>
      <c r="B31" s="26">
        <v>0.02</v>
      </c>
      <c r="C31" s="23">
        <f t="shared" si="0"/>
        <v>748.80000000000007</v>
      </c>
      <c r="D31" s="37">
        <f>C31/C$54</f>
        <v>1.2295812014900003E-2</v>
      </c>
    </row>
    <row r="32" spans="1:13" ht="15.75" x14ac:dyDescent="0.25">
      <c r="A32" s="31" t="s">
        <v>83</v>
      </c>
      <c r="B32" s="26">
        <v>0.01</v>
      </c>
      <c r="C32" s="23">
        <f t="shared" si="0"/>
        <v>374.40000000000003</v>
      </c>
      <c r="D32" s="37">
        <f>C32/C$54</f>
        <v>6.1479060074500014E-3</v>
      </c>
    </row>
    <row r="33" spans="1:11" ht="15.75" x14ac:dyDescent="0.25">
      <c r="A33" s="31" t="s">
        <v>24</v>
      </c>
      <c r="B33" s="26">
        <v>0.03</v>
      </c>
      <c r="C33" s="23">
        <f t="shared" si="0"/>
        <v>1123.2</v>
      </c>
      <c r="D33" s="37">
        <f>C33/C54</f>
        <v>1.8443718022350005E-2</v>
      </c>
    </row>
    <row r="34" spans="1:11" ht="15.75" x14ac:dyDescent="0.25">
      <c r="A34" s="31" t="s">
        <v>25</v>
      </c>
      <c r="B34" s="26">
        <v>0.02</v>
      </c>
      <c r="C34" s="23">
        <f t="shared" si="0"/>
        <v>748.80000000000007</v>
      </c>
      <c r="D34" s="37">
        <f>C34/C54</f>
        <v>1.2295812014900003E-2</v>
      </c>
    </row>
    <row r="35" spans="1:11" ht="15.75" x14ac:dyDescent="0.25">
      <c r="A35" s="31" t="s">
        <v>16</v>
      </c>
      <c r="B35" s="26">
        <v>0.01</v>
      </c>
      <c r="C35" s="23">
        <f t="shared" si="0"/>
        <v>374.40000000000003</v>
      </c>
      <c r="D35" s="37">
        <f>C35/C54</f>
        <v>6.1479060074500014E-3</v>
      </c>
    </row>
    <row r="36" spans="1:11" ht="31.5" x14ac:dyDescent="0.25">
      <c r="A36" s="31" t="s">
        <v>84</v>
      </c>
      <c r="B36" s="26">
        <v>0.01</v>
      </c>
      <c r="C36" s="23">
        <f t="shared" si="0"/>
        <v>374.40000000000003</v>
      </c>
      <c r="D36" s="37">
        <f>C36/C54</f>
        <v>6.1479060074500014E-3</v>
      </c>
    </row>
    <row r="37" spans="1:11" s="8" customFormat="1" ht="15.75" x14ac:dyDescent="0.25">
      <c r="A37" s="40" t="s">
        <v>37</v>
      </c>
      <c r="B37" s="24"/>
      <c r="C37" s="21">
        <f>SUM(C29:C36)</f>
        <v>4867.2</v>
      </c>
      <c r="D37" s="34">
        <f>C37/C54</f>
        <v>7.9922778096850014E-2</v>
      </c>
    </row>
    <row r="38" spans="1:11" s="8" customFormat="1" ht="15.75" x14ac:dyDescent="0.25">
      <c r="A38" s="39" t="s">
        <v>46</v>
      </c>
      <c r="B38" s="25"/>
      <c r="C38" s="28"/>
      <c r="D38" s="41"/>
      <c r="K38" s="8" t="s">
        <v>7</v>
      </c>
    </row>
    <row r="39" spans="1:11" ht="15.75" x14ac:dyDescent="0.25">
      <c r="A39" s="31" t="s">
        <v>31</v>
      </c>
      <c r="B39" s="15">
        <v>500</v>
      </c>
      <c r="C39" s="23">
        <f>B39</f>
        <v>500</v>
      </c>
      <c r="D39" s="37">
        <f>C39/C$54</f>
        <v>8.2103445612313041E-3</v>
      </c>
    </row>
    <row r="40" spans="1:11" ht="15.75" x14ac:dyDescent="0.25">
      <c r="A40" s="31" t="s">
        <v>42</v>
      </c>
      <c r="B40" s="15">
        <v>1500</v>
      </c>
      <c r="C40" s="23">
        <f>B40</f>
        <v>1500</v>
      </c>
      <c r="D40" s="37">
        <f>C40/C$54</f>
        <v>2.4631033683693914E-2</v>
      </c>
    </row>
    <row r="41" spans="1:11" ht="15.75" x14ac:dyDescent="0.25">
      <c r="A41" s="31" t="s">
        <v>17</v>
      </c>
      <c r="B41" s="15"/>
      <c r="C41" s="23"/>
      <c r="D41" s="37">
        <f>C41/C54</f>
        <v>0</v>
      </c>
    </row>
    <row r="42" spans="1:11" s="10" customFormat="1" ht="15.75" x14ac:dyDescent="0.25">
      <c r="A42" s="40" t="s">
        <v>39</v>
      </c>
      <c r="B42" s="24"/>
      <c r="C42" s="21">
        <f>SUM(C39:C41)</f>
        <v>2000</v>
      </c>
      <c r="D42" s="34">
        <f>C42/C54</f>
        <v>3.2841378244925216E-2</v>
      </c>
    </row>
    <row r="43" spans="1:11" s="10" customFormat="1" ht="15.75" x14ac:dyDescent="0.25">
      <c r="A43" s="146" t="s">
        <v>38</v>
      </c>
      <c r="B43" s="147"/>
      <c r="C43" s="28"/>
      <c r="D43" s="36"/>
    </row>
    <row r="44" spans="1:11" ht="15.75" x14ac:dyDescent="0.25">
      <c r="A44" s="31" t="s">
        <v>30</v>
      </c>
      <c r="B44" s="27">
        <v>5000</v>
      </c>
      <c r="C44" s="23">
        <v>5000</v>
      </c>
      <c r="D44" s="37">
        <f t="shared" ref="D44:D52" si="1">C44/C$54</f>
        <v>8.2103445612313045E-2</v>
      </c>
    </row>
    <row r="45" spans="1:11" ht="15.75" x14ac:dyDescent="0.25">
      <c r="A45" s="31" t="s">
        <v>60</v>
      </c>
      <c r="B45" s="27">
        <v>500</v>
      </c>
      <c r="C45" s="23">
        <f t="shared" ref="C45:C52" si="2">B45</f>
        <v>500</v>
      </c>
      <c r="D45" s="37">
        <f t="shared" si="1"/>
        <v>8.2103445612313041E-3</v>
      </c>
    </row>
    <row r="46" spans="1:11" ht="15.75" x14ac:dyDescent="0.25">
      <c r="A46" s="31" t="s">
        <v>29</v>
      </c>
      <c r="B46" s="27"/>
      <c r="C46" s="23">
        <f t="shared" si="2"/>
        <v>0</v>
      </c>
      <c r="D46" s="37">
        <f t="shared" si="1"/>
        <v>0</v>
      </c>
    </row>
    <row r="47" spans="1:11" ht="15.75" x14ac:dyDescent="0.25">
      <c r="A47" s="31" t="s">
        <v>153</v>
      </c>
      <c r="B47" s="27">
        <v>600</v>
      </c>
      <c r="C47" s="23">
        <f t="shared" si="2"/>
        <v>600</v>
      </c>
      <c r="D47" s="37">
        <f t="shared" si="1"/>
        <v>9.8524134734775653E-3</v>
      </c>
    </row>
    <row r="48" spans="1:11" ht="15.75" x14ac:dyDescent="0.25">
      <c r="A48" s="31" t="s">
        <v>174</v>
      </c>
      <c r="B48" s="27"/>
      <c r="C48" s="23">
        <f t="shared" si="2"/>
        <v>0</v>
      </c>
      <c r="D48" s="37">
        <f t="shared" si="1"/>
        <v>0</v>
      </c>
    </row>
    <row r="49" spans="1:4" ht="15.75" x14ac:dyDescent="0.25">
      <c r="A49" s="31" t="s">
        <v>27</v>
      </c>
      <c r="B49" s="27">
        <v>600</v>
      </c>
      <c r="C49" s="23">
        <f t="shared" si="2"/>
        <v>600</v>
      </c>
      <c r="D49" s="37">
        <f t="shared" si="1"/>
        <v>9.8524134734775653E-3</v>
      </c>
    </row>
    <row r="50" spans="1:4" ht="15.75" x14ac:dyDescent="0.25">
      <c r="A50" s="31" t="s">
        <v>28</v>
      </c>
      <c r="B50" s="27">
        <v>600</v>
      </c>
      <c r="C50" s="23">
        <f t="shared" si="2"/>
        <v>600</v>
      </c>
      <c r="D50" s="37">
        <f t="shared" si="1"/>
        <v>9.8524134734775653E-3</v>
      </c>
    </row>
    <row r="51" spans="1:4" ht="15.75" x14ac:dyDescent="0.25">
      <c r="A51" s="31" t="s">
        <v>85</v>
      </c>
      <c r="B51" s="27">
        <v>600</v>
      </c>
      <c r="C51" s="23">
        <f t="shared" si="2"/>
        <v>600</v>
      </c>
      <c r="D51" s="37">
        <f t="shared" si="1"/>
        <v>9.8524134734775653E-3</v>
      </c>
    </row>
    <row r="52" spans="1:4" ht="15.75" x14ac:dyDescent="0.25">
      <c r="A52" s="31" t="s">
        <v>152</v>
      </c>
      <c r="B52" s="27">
        <v>500</v>
      </c>
      <c r="C52" s="23">
        <f t="shared" si="2"/>
        <v>500</v>
      </c>
      <c r="D52" s="37">
        <f t="shared" si="1"/>
        <v>8.2103445612313041E-3</v>
      </c>
    </row>
    <row r="53" spans="1:4" ht="15.75" x14ac:dyDescent="0.25">
      <c r="A53" s="40" t="s">
        <v>40</v>
      </c>
      <c r="B53" s="29"/>
      <c r="C53" s="21">
        <f>SUM(C44:C52)</f>
        <v>8400</v>
      </c>
      <c r="D53" s="34">
        <f>C53/C54</f>
        <v>0.13793378862868591</v>
      </c>
    </row>
    <row r="54" spans="1:4" ht="16.5" thickBot="1" x14ac:dyDescent="0.3">
      <c r="A54" s="55" t="s">
        <v>52</v>
      </c>
      <c r="B54" s="56"/>
      <c r="C54" s="57">
        <f>SUM(C53+C42+C37+C27+C21+C14)</f>
        <v>60898.784</v>
      </c>
      <c r="D54" s="42">
        <f>D53+D42+D37+D27+D21+D14</f>
        <v>1</v>
      </c>
    </row>
    <row r="55" spans="1:4" x14ac:dyDescent="0.25">
      <c r="A55" s="2"/>
      <c r="B55" s="11"/>
      <c r="C55" s="14"/>
    </row>
    <row r="56" spans="1:4" x14ac:dyDescent="0.25">
      <c r="A56" s="132" t="s">
        <v>159</v>
      </c>
      <c r="B56" s="11" t="s">
        <v>7</v>
      </c>
    </row>
    <row r="57" spans="1:4" x14ac:dyDescent="0.25">
      <c r="A57" s="93" t="s">
        <v>160</v>
      </c>
    </row>
    <row r="58" spans="1:4" x14ac:dyDescent="0.25">
      <c r="A58" s="93" t="s">
        <v>171</v>
      </c>
    </row>
    <row r="59" spans="1:4" x14ac:dyDescent="0.25">
      <c r="A59" s="93" t="s">
        <v>172</v>
      </c>
    </row>
    <row r="60" spans="1:4" x14ac:dyDescent="0.25">
      <c r="A60" s="93" t="s">
        <v>173</v>
      </c>
    </row>
  </sheetData>
  <mergeCells count="3">
    <mergeCell ref="A1:D1"/>
    <mergeCell ref="A2:D2"/>
    <mergeCell ref="A43:B43"/>
  </mergeCells>
  <hyperlinks>
    <hyperlink ref="A56" r:id="rId1" xr:uid="{615D83DA-C48F-4E90-B115-D214D1D00E87}"/>
  </hyperlinks>
  <pageMargins left="0.25" right="0.25" top="0.75" bottom="0.75" header="0.3" footer="0.3"/>
  <pageSetup paperSize="5" scale="88" fitToWidth="0"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22E7D-ABE9-43E0-8BD3-6CF82A615C21}">
  <dimension ref="A1:L36"/>
  <sheetViews>
    <sheetView workbookViewId="0">
      <selection sqref="A1:I1"/>
    </sheetView>
  </sheetViews>
  <sheetFormatPr defaultRowHeight="15" x14ac:dyDescent="0.25"/>
  <sheetData>
    <row r="1" spans="1:12" ht="21" x14ac:dyDescent="0.25">
      <c r="A1" s="148" t="s">
        <v>136</v>
      </c>
      <c r="B1" s="148"/>
      <c r="C1" s="148"/>
      <c r="D1" s="148"/>
      <c r="E1" s="148"/>
      <c r="F1" s="148"/>
      <c r="G1" s="148"/>
      <c r="H1" s="148"/>
      <c r="I1" s="148"/>
      <c r="J1" s="109"/>
      <c r="K1" s="109"/>
      <c r="L1" s="109"/>
    </row>
    <row r="2" spans="1:12" ht="21" x14ac:dyDescent="0.25">
      <c r="A2" s="95"/>
      <c r="B2" s="95"/>
      <c r="C2" s="95"/>
      <c r="D2" s="95"/>
      <c r="E2" s="95"/>
      <c r="F2" s="95"/>
      <c r="G2" s="95"/>
      <c r="H2" s="95"/>
      <c r="I2" s="95"/>
      <c r="J2" s="95"/>
      <c r="K2" s="95"/>
      <c r="L2" s="95"/>
    </row>
    <row r="3" spans="1:12" ht="21" x14ac:dyDescent="0.25">
      <c r="A3" s="62" t="s">
        <v>49</v>
      </c>
    </row>
    <row r="4" spans="1:12" ht="21" x14ac:dyDescent="0.25">
      <c r="A4" s="62"/>
    </row>
    <row r="5" spans="1:12" ht="15.75" x14ac:dyDescent="0.25">
      <c r="A5" s="65" t="s">
        <v>89</v>
      </c>
    </row>
    <row r="6" spans="1:12" ht="15.75" x14ac:dyDescent="0.25">
      <c r="A6" s="65" t="s">
        <v>90</v>
      </c>
    </row>
    <row r="7" spans="1:12" ht="15.75" x14ac:dyDescent="0.25">
      <c r="A7" s="65"/>
    </row>
    <row r="8" spans="1:12" ht="15.75" x14ac:dyDescent="0.25">
      <c r="A8" s="65" t="s">
        <v>128</v>
      </c>
    </row>
    <row r="9" spans="1:12" x14ac:dyDescent="0.25">
      <c r="A9" s="66" t="s">
        <v>7</v>
      </c>
    </row>
    <row r="10" spans="1:12" ht="15.75" x14ac:dyDescent="0.25">
      <c r="A10" s="67" t="s">
        <v>50</v>
      </c>
    </row>
    <row r="11" spans="1:12" x14ac:dyDescent="0.25">
      <c r="A11" s="68" t="s">
        <v>7</v>
      </c>
    </row>
    <row r="12" spans="1:12" ht="15.75" x14ac:dyDescent="0.25">
      <c r="A12" s="67" t="s">
        <v>141</v>
      </c>
    </row>
    <row r="13" spans="1:12" ht="15.75" x14ac:dyDescent="0.25">
      <c r="A13" s="67" t="s">
        <v>142</v>
      </c>
    </row>
    <row r="14" spans="1:12" ht="15.75" x14ac:dyDescent="0.25">
      <c r="A14" s="67" t="s">
        <v>137</v>
      </c>
    </row>
    <row r="15" spans="1:12" ht="15.75" x14ac:dyDescent="0.25">
      <c r="A15" s="67"/>
    </row>
    <row r="16" spans="1:12" ht="15.75" x14ac:dyDescent="0.25">
      <c r="A16" s="67" t="s">
        <v>139</v>
      </c>
    </row>
    <row r="17" spans="1:1" ht="15.75" x14ac:dyDescent="0.25">
      <c r="A17" s="67" t="s">
        <v>127</v>
      </c>
    </row>
    <row r="18" spans="1:1" ht="15.75" x14ac:dyDescent="0.25">
      <c r="A18" s="67" t="s">
        <v>140</v>
      </c>
    </row>
    <row r="19" spans="1:1" ht="15.75" x14ac:dyDescent="0.25">
      <c r="A19" s="67"/>
    </row>
    <row r="20" spans="1:1" ht="15.75" x14ac:dyDescent="0.25">
      <c r="A20" s="67" t="s">
        <v>138</v>
      </c>
    </row>
    <row r="21" spans="1:1" ht="15.75" x14ac:dyDescent="0.25">
      <c r="A21" s="67" t="s">
        <v>126</v>
      </c>
    </row>
    <row r="22" spans="1:1" ht="15.75" x14ac:dyDescent="0.25">
      <c r="A22" s="67"/>
    </row>
    <row r="23" spans="1:1" ht="15.75" x14ac:dyDescent="0.25">
      <c r="A23" s="67" t="s">
        <v>129</v>
      </c>
    </row>
    <row r="24" spans="1:1" ht="15.75" x14ac:dyDescent="0.25">
      <c r="A24" s="67" t="s">
        <v>130</v>
      </c>
    </row>
    <row r="25" spans="1:1" ht="15.75" x14ac:dyDescent="0.25">
      <c r="A25" s="67" t="s">
        <v>131</v>
      </c>
    </row>
    <row r="26" spans="1:1" ht="15.75" x14ac:dyDescent="0.25">
      <c r="A26" s="67" t="s">
        <v>7</v>
      </c>
    </row>
    <row r="27" spans="1:1" ht="15.75" x14ac:dyDescent="0.25">
      <c r="A27" s="67" t="s">
        <v>51</v>
      </c>
    </row>
    <row r="29" spans="1:1" ht="15.75" x14ac:dyDescent="0.25">
      <c r="A29" s="67" t="s">
        <v>132</v>
      </c>
    </row>
    <row r="30" spans="1:1" ht="15.75" x14ac:dyDescent="0.25">
      <c r="A30" s="67"/>
    </row>
    <row r="31" spans="1:1" ht="15.75" x14ac:dyDescent="0.25">
      <c r="A31" s="67"/>
    </row>
    <row r="33" spans="1:1" ht="15.75" x14ac:dyDescent="0.25">
      <c r="A33" s="67" t="s">
        <v>133</v>
      </c>
    </row>
    <row r="34" spans="1:1" x14ac:dyDescent="0.25">
      <c r="A34" t="s">
        <v>134</v>
      </c>
    </row>
    <row r="36" spans="1:1" x14ac:dyDescent="0.25">
      <c r="A36" t="s">
        <v>135</v>
      </c>
    </row>
  </sheetData>
  <mergeCells count="1">
    <mergeCell ref="A1:I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BBC78-95C2-45CE-B852-D0D4F1703B00}">
  <dimension ref="A1:Y42"/>
  <sheetViews>
    <sheetView zoomScale="115" zoomScaleNormal="115" workbookViewId="0">
      <pane ySplit="1" topLeftCell="A2" activePane="bottomLeft" state="frozen"/>
      <selection pane="bottomLeft"/>
    </sheetView>
  </sheetViews>
  <sheetFormatPr defaultRowHeight="15" x14ac:dyDescent="0.25"/>
  <cols>
    <col min="1" max="1" width="24.28515625" customWidth="1"/>
    <col min="2" max="2" width="16.5703125" style="74" customWidth="1"/>
    <col min="3" max="3" width="11.140625" customWidth="1"/>
    <col min="4" max="4" width="13.42578125" customWidth="1"/>
    <col min="5" max="5" width="10.28515625" style="74" customWidth="1"/>
    <col min="6" max="6" width="12" customWidth="1"/>
    <col min="7" max="7" width="14.42578125" customWidth="1"/>
    <col min="8" max="8" width="10.28515625" style="74" customWidth="1"/>
    <col min="9" max="9" width="12" customWidth="1"/>
    <col min="10" max="10" width="14.85546875" customWidth="1"/>
    <col min="11" max="11" width="10.28515625" style="74" customWidth="1"/>
    <col min="12" max="12" width="12" customWidth="1"/>
    <col min="13" max="13" width="14" customWidth="1"/>
    <col min="14" max="14" width="11.140625" style="74" customWidth="1"/>
    <col min="15" max="15" width="12.85546875" customWidth="1"/>
    <col min="16" max="16" width="13.28515625" customWidth="1"/>
    <col min="17" max="17" width="11.140625" style="74" customWidth="1"/>
    <col min="18" max="18" width="12.85546875" customWidth="1"/>
    <col min="19" max="19" width="14.28515625" customWidth="1"/>
    <col min="20" max="20" width="8.7109375" style="74" customWidth="1"/>
    <col min="21" max="21" width="12.85546875" customWidth="1"/>
    <col min="22" max="22" width="14.140625" customWidth="1"/>
    <col min="23" max="23" width="8.7109375" style="74"/>
    <col min="24" max="24" width="12.85546875" customWidth="1"/>
    <col min="25" max="25" width="14.140625" customWidth="1"/>
  </cols>
  <sheetData>
    <row r="1" spans="1:25" ht="22.5" customHeight="1" x14ac:dyDescent="0.25">
      <c r="A1" s="90" t="s">
        <v>7</v>
      </c>
      <c r="B1" s="149" t="s">
        <v>154</v>
      </c>
      <c r="C1" s="150"/>
      <c r="D1" s="152"/>
      <c r="E1" s="149" t="s">
        <v>168</v>
      </c>
      <c r="F1" s="150"/>
      <c r="G1" s="152"/>
      <c r="H1" s="149" t="s">
        <v>165</v>
      </c>
      <c r="I1" s="150"/>
      <c r="J1" s="152"/>
      <c r="K1" s="149" t="s">
        <v>166</v>
      </c>
      <c r="L1" s="150"/>
      <c r="M1" s="152"/>
      <c r="N1" s="149" t="s">
        <v>150</v>
      </c>
      <c r="O1" s="150"/>
      <c r="P1" s="152"/>
      <c r="Q1" s="149" t="s">
        <v>151</v>
      </c>
      <c r="R1" s="150"/>
      <c r="S1" s="152"/>
      <c r="T1" s="149" t="s">
        <v>149</v>
      </c>
      <c r="U1" s="150"/>
      <c r="V1" s="151"/>
      <c r="W1" s="149" t="s">
        <v>167</v>
      </c>
      <c r="X1" s="150"/>
      <c r="Y1" s="151"/>
    </row>
    <row r="2" spans="1:25" ht="32.25" customHeight="1" thickBot="1" x14ac:dyDescent="0.3">
      <c r="A2" s="73" t="s">
        <v>53</v>
      </c>
      <c r="B2" s="71" t="s">
        <v>54</v>
      </c>
      <c r="C2" s="69" t="s">
        <v>1</v>
      </c>
      <c r="D2" s="69" t="s">
        <v>56</v>
      </c>
      <c r="E2" s="71" t="s">
        <v>78</v>
      </c>
      <c r="F2" s="69" t="s">
        <v>77</v>
      </c>
      <c r="G2" s="69" t="s">
        <v>61</v>
      </c>
      <c r="H2" s="71" t="s">
        <v>76</v>
      </c>
      <c r="I2" s="69" t="s">
        <v>74</v>
      </c>
      <c r="J2" s="69" t="s">
        <v>62</v>
      </c>
      <c r="K2" s="71" t="s">
        <v>75</v>
      </c>
      <c r="L2" s="69" t="s">
        <v>67</v>
      </c>
      <c r="M2" s="69" t="s">
        <v>63</v>
      </c>
      <c r="N2" s="71" t="s">
        <v>68</v>
      </c>
      <c r="O2" s="69" t="s">
        <v>69</v>
      </c>
      <c r="P2" s="69" t="s">
        <v>64</v>
      </c>
      <c r="Q2" s="71" t="s">
        <v>70</v>
      </c>
      <c r="R2" s="69" t="s">
        <v>65</v>
      </c>
      <c r="S2" s="69" t="s">
        <v>66</v>
      </c>
      <c r="T2" s="71" t="s">
        <v>71</v>
      </c>
      <c r="U2" s="69" t="s">
        <v>72</v>
      </c>
      <c r="V2" s="69" t="s">
        <v>73</v>
      </c>
      <c r="W2" s="121" t="s">
        <v>155</v>
      </c>
      <c r="X2" s="122" t="s">
        <v>156</v>
      </c>
      <c r="Y2" s="122" t="s">
        <v>157</v>
      </c>
    </row>
    <row r="3" spans="1:25" ht="15.75" thickBot="1" x14ac:dyDescent="0.3">
      <c r="A3" s="72" t="s">
        <v>55</v>
      </c>
      <c r="B3" s="75">
        <v>720</v>
      </c>
      <c r="C3" s="79">
        <v>18</v>
      </c>
      <c r="D3" s="86">
        <v>4</v>
      </c>
      <c r="E3" s="75">
        <v>720</v>
      </c>
      <c r="F3" s="79">
        <v>19</v>
      </c>
      <c r="G3" s="86">
        <v>6</v>
      </c>
      <c r="H3" s="75"/>
      <c r="I3" s="79">
        <v>37440</v>
      </c>
      <c r="J3" s="86">
        <v>2</v>
      </c>
      <c r="K3" s="75"/>
      <c r="L3" s="79">
        <v>60000</v>
      </c>
      <c r="M3" s="86">
        <v>1</v>
      </c>
      <c r="N3" s="75"/>
      <c r="O3" s="79">
        <v>60000</v>
      </c>
      <c r="P3" s="86">
        <v>3</v>
      </c>
      <c r="Q3" s="75"/>
      <c r="R3" s="79">
        <v>45000</v>
      </c>
      <c r="S3" s="86">
        <v>5</v>
      </c>
      <c r="T3" s="75"/>
      <c r="U3" s="79">
        <v>85000</v>
      </c>
      <c r="V3" s="86">
        <v>1</v>
      </c>
      <c r="W3" s="75"/>
      <c r="X3" s="125">
        <v>70000</v>
      </c>
      <c r="Y3" s="140">
        <v>1</v>
      </c>
    </row>
    <row r="4" spans="1:25" ht="15.75" thickBot="1" x14ac:dyDescent="0.3">
      <c r="A4" s="72" t="s">
        <v>161</v>
      </c>
      <c r="B4" s="141">
        <v>0.04</v>
      </c>
      <c r="C4" s="142">
        <f>C3*B3*0.04</f>
        <v>518.4</v>
      </c>
      <c r="D4" s="79"/>
      <c r="E4" s="141">
        <v>0.04</v>
      </c>
      <c r="F4" s="79">
        <f>E3*F3*0.04</f>
        <v>547.20000000000005</v>
      </c>
      <c r="G4" s="79"/>
      <c r="H4" s="76">
        <v>10</v>
      </c>
      <c r="I4" s="79">
        <f>(I$3/260)*H4</f>
        <v>1440</v>
      </c>
      <c r="J4" s="79"/>
      <c r="K4" s="76">
        <v>10</v>
      </c>
      <c r="L4" s="79">
        <f>(L$3/260)*K4</f>
        <v>2307.6923076923076</v>
      </c>
      <c r="M4" s="79"/>
      <c r="N4" s="76">
        <v>15</v>
      </c>
      <c r="O4" s="79">
        <f>(O$3/260)*N4</f>
        <v>3461.5384615384614</v>
      </c>
      <c r="P4" s="79"/>
      <c r="Q4" s="76">
        <v>10</v>
      </c>
      <c r="R4" s="79">
        <f>(R$3/260)*Q4</f>
        <v>1730.7692307692307</v>
      </c>
      <c r="S4" s="79"/>
      <c r="T4" s="76">
        <v>15</v>
      </c>
      <c r="U4" s="79">
        <f>(U$3/260)*T4</f>
        <v>4903.8461538461534</v>
      </c>
      <c r="V4" s="79"/>
      <c r="W4" s="76">
        <v>15</v>
      </c>
      <c r="X4" s="79">
        <f>(X$3/260)*W4</f>
        <v>4038.4615384615386</v>
      </c>
      <c r="Y4" s="79"/>
    </row>
    <row r="5" spans="1:25" s="131" customFormat="1" ht="15.75" thickBot="1" x14ac:dyDescent="0.3">
      <c r="A5" s="123" t="s">
        <v>10</v>
      </c>
      <c r="B5" s="124">
        <v>5</v>
      </c>
      <c r="C5" s="125">
        <f>(C$3*8)*B5</f>
        <v>720</v>
      </c>
      <c r="D5" s="125"/>
      <c r="E5" s="124">
        <v>5</v>
      </c>
      <c r="F5" s="125">
        <f t="shared" ref="F5:F19" si="0">(F$3*8)*E5</f>
        <v>760</v>
      </c>
      <c r="G5" s="125"/>
      <c r="H5" s="124">
        <v>5</v>
      </c>
      <c r="I5" s="125">
        <f>(I$3/260)*H5</f>
        <v>720</v>
      </c>
      <c r="J5" s="125"/>
      <c r="K5" s="124">
        <v>5</v>
      </c>
      <c r="L5" s="125">
        <f>(L$3/260)*K5</f>
        <v>1153.8461538461538</v>
      </c>
      <c r="M5" s="125"/>
      <c r="N5" s="124">
        <v>5</v>
      </c>
      <c r="O5" s="125">
        <f>(O$3/260)*N5</f>
        <v>1153.8461538461538</v>
      </c>
      <c r="P5" s="125"/>
      <c r="Q5" s="124">
        <v>5</v>
      </c>
      <c r="R5" s="125">
        <f>(R$3/260)*Q5</f>
        <v>865.38461538461536</v>
      </c>
      <c r="S5" s="125"/>
      <c r="T5" s="124">
        <v>5</v>
      </c>
      <c r="U5" s="125">
        <f>(U$3/260)*T5</f>
        <v>1634.6153846153845</v>
      </c>
      <c r="V5" s="125"/>
      <c r="W5" s="124">
        <v>5</v>
      </c>
      <c r="X5" s="125">
        <f>(X$3/260)*W5</f>
        <v>1346.1538461538462</v>
      </c>
      <c r="Y5" s="125"/>
    </row>
    <row r="6" spans="1:25" ht="15.75" thickBot="1" x14ac:dyDescent="0.3">
      <c r="A6" s="72" t="s">
        <v>11</v>
      </c>
      <c r="B6" s="76">
        <v>4</v>
      </c>
      <c r="C6" s="79">
        <f>(C$3*8)*B6</f>
        <v>576</v>
      </c>
      <c r="D6" s="79"/>
      <c r="E6" s="76">
        <v>4</v>
      </c>
      <c r="F6" s="79">
        <f t="shared" si="0"/>
        <v>608</v>
      </c>
      <c r="G6" s="79"/>
      <c r="H6" s="76">
        <v>11</v>
      </c>
      <c r="I6" s="79">
        <f>(I$3/260)*H6</f>
        <v>1584</v>
      </c>
      <c r="J6" s="79"/>
      <c r="K6" s="76">
        <v>11</v>
      </c>
      <c r="L6" s="79">
        <f>(L$3/260)*K6</f>
        <v>2538.4615384615386</v>
      </c>
      <c r="M6" s="79"/>
      <c r="N6" s="76">
        <v>11</v>
      </c>
      <c r="O6" s="79">
        <f>(O$3/260)*N6</f>
        <v>2538.4615384615386</v>
      </c>
      <c r="P6" s="79"/>
      <c r="Q6" s="76">
        <v>11</v>
      </c>
      <c r="R6" s="79">
        <f>(R$3/260)*Q6</f>
        <v>1903.8461538461538</v>
      </c>
      <c r="S6" s="79"/>
      <c r="T6" s="76">
        <v>11</v>
      </c>
      <c r="U6" s="79">
        <f>(U$3/260)*T6</f>
        <v>3596.1538461538457</v>
      </c>
      <c r="V6" s="79"/>
      <c r="W6" s="76">
        <v>11</v>
      </c>
      <c r="X6" s="79">
        <f>(X$3/260)*W6</f>
        <v>2961.5384615384614</v>
      </c>
      <c r="Y6" s="79"/>
    </row>
    <row r="7" spans="1:25" ht="15.75" thickBot="1" x14ac:dyDescent="0.3">
      <c r="A7" s="72" t="s">
        <v>12</v>
      </c>
      <c r="B7" s="76">
        <v>1</v>
      </c>
      <c r="C7" s="79">
        <f>(C$3*8)*B7</f>
        <v>144</v>
      </c>
      <c r="D7" s="79"/>
      <c r="E7" s="76">
        <v>1</v>
      </c>
      <c r="F7" s="79">
        <f t="shared" si="0"/>
        <v>152</v>
      </c>
      <c r="G7" s="79"/>
      <c r="H7" s="76">
        <v>2</v>
      </c>
      <c r="I7" s="79">
        <f>(I$3/260)*H7</f>
        <v>288</v>
      </c>
      <c r="J7" s="79"/>
      <c r="K7" s="76">
        <v>2</v>
      </c>
      <c r="L7" s="79">
        <f>(L$3/260)*K7</f>
        <v>461.53846153846155</v>
      </c>
      <c r="M7" s="79"/>
      <c r="N7" s="76">
        <v>2</v>
      </c>
      <c r="O7" s="79">
        <f>(O$3/260)*N7</f>
        <v>461.53846153846155</v>
      </c>
      <c r="P7" s="79"/>
      <c r="Q7" s="76">
        <v>2</v>
      </c>
      <c r="R7" s="79">
        <f>(R$3/260)*Q7</f>
        <v>346.15384615384613</v>
      </c>
      <c r="S7" s="79"/>
      <c r="T7" s="76">
        <v>2</v>
      </c>
      <c r="U7" s="79">
        <f>(U$3/260)*T7</f>
        <v>653.84615384615381</v>
      </c>
      <c r="V7" s="79"/>
      <c r="W7" s="124">
        <v>2</v>
      </c>
      <c r="X7" s="125">
        <f>(X$3/260)*W7</f>
        <v>538.46153846153845</v>
      </c>
      <c r="Y7" s="125"/>
    </row>
    <row r="8" spans="1:25" ht="23.25" thickBot="1" x14ac:dyDescent="0.3">
      <c r="A8" s="72" t="s">
        <v>26</v>
      </c>
      <c r="B8" s="76">
        <v>0</v>
      </c>
      <c r="C8" s="79">
        <f>(C$3*8)*B8</f>
        <v>0</v>
      </c>
      <c r="D8" s="79"/>
      <c r="E8" s="76">
        <v>0</v>
      </c>
      <c r="F8" s="79">
        <f t="shared" si="0"/>
        <v>0</v>
      </c>
      <c r="G8" s="79"/>
      <c r="H8" s="76">
        <v>0</v>
      </c>
      <c r="I8" s="79">
        <f>(I$3/260)*H8</f>
        <v>0</v>
      </c>
      <c r="J8" s="79"/>
      <c r="K8" s="76">
        <v>2</v>
      </c>
      <c r="L8" s="79">
        <f>(L$3/260)*K8</f>
        <v>461.53846153846155</v>
      </c>
      <c r="M8" s="79"/>
      <c r="N8" s="76">
        <v>2</v>
      </c>
      <c r="O8" s="79">
        <f>(O$3/260)*N8</f>
        <v>461.53846153846155</v>
      </c>
      <c r="P8" s="79"/>
      <c r="Q8" s="76">
        <v>2</v>
      </c>
      <c r="R8" s="79">
        <f>(R$3/260)*Q8</f>
        <v>346.15384615384613</v>
      </c>
      <c r="S8" s="79"/>
      <c r="T8" s="76">
        <v>2</v>
      </c>
      <c r="U8" s="79">
        <f>(U$3/260)*T8</f>
        <v>653.84615384615381</v>
      </c>
      <c r="V8" s="79"/>
      <c r="W8" s="76">
        <v>2</v>
      </c>
      <c r="X8" s="79">
        <f>(X$3/260)*W8</f>
        <v>538.46153846153845</v>
      </c>
      <c r="Y8" s="79"/>
    </row>
    <row r="9" spans="1:25" ht="23.25" thickBot="1" x14ac:dyDescent="0.3">
      <c r="A9" s="72" t="s">
        <v>13</v>
      </c>
      <c r="B9" s="85">
        <v>1.66E-2</v>
      </c>
      <c r="C9" s="79">
        <f>(C$3*B$3)*B9</f>
        <v>215.136</v>
      </c>
      <c r="D9" s="79"/>
      <c r="E9" s="85">
        <v>1.66E-2</v>
      </c>
      <c r="F9" s="79">
        <f>(F$3*E$3)*E9</f>
        <v>227.08799999999999</v>
      </c>
      <c r="G9" s="79"/>
      <c r="H9" s="85">
        <v>1.66E-2</v>
      </c>
      <c r="I9" s="79">
        <f t="shared" ref="I9:I13" si="1">I$3*H9</f>
        <v>621.50400000000002</v>
      </c>
      <c r="J9" s="79"/>
      <c r="K9" s="85">
        <v>1.66E-2</v>
      </c>
      <c r="L9" s="79">
        <f t="shared" ref="L9:L13" si="2">L$3*K9</f>
        <v>996</v>
      </c>
      <c r="M9" s="79"/>
      <c r="N9" s="85">
        <v>1.66E-2</v>
      </c>
      <c r="O9" s="79">
        <f>O$3*N9</f>
        <v>996</v>
      </c>
      <c r="P9" s="79"/>
      <c r="Q9" s="85">
        <v>1.66E-2</v>
      </c>
      <c r="R9" s="79">
        <f>R$3*Q9</f>
        <v>747</v>
      </c>
      <c r="S9" s="79"/>
      <c r="T9" s="85">
        <v>1.66E-2</v>
      </c>
      <c r="U9" s="79">
        <f>U$3*T9</f>
        <v>1411</v>
      </c>
      <c r="V9" s="79"/>
      <c r="W9" s="127">
        <v>1.66E-2</v>
      </c>
      <c r="X9" s="125">
        <f>X$3*W9</f>
        <v>1162</v>
      </c>
      <c r="Y9" s="125"/>
    </row>
    <row r="10" spans="1:25" ht="23.25" thickBot="1" x14ac:dyDescent="0.3">
      <c r="A10" s="72" t="s">
        <v>14</v>
      </c>
      <c r="B10" s="85">
        <v>5.9499999999999997E-2</v>
      </c>
      <c r="C10" s="79">
        <f>(C$3*B$3)*B10</f>
        <v>771.12</v>
      </c>
      <c r="D10" s="79"/>
      <c r="E10" s="85">
        <v>5.9499999999999997E-2</v>
      </c>
      <c r="F10" s="79">
        <f>(F$3*E$3)*E10</f>
        <v>813.95999999999992</v>
      </c>
      <c r="G10" s="79"/>
      <c r="H10" s="85">
        <v>5.9499999999999997E-2</v>
      </c>
      <c r="I10" s="79">
        <f t="shared" si="1"/>
        <v>2227.6799999999998</v>
      </c>
      <c r="J10" s="79"/>
      <c r="K10" s="85">
        <v>5.9499999999999997E-2</v>
      </c>
      <c r="L10" s="79">
        <f t="shared" si="2"/>
        <v>3570</v>
      </c>
      <c r="M10" s="79"/>
      <c r="N10" s="85">
        <v>5.9499999999999997E-2</v>
      </c>
      <c r="O10" s="79">
        <v>3754.45</v>
      </c>
      <c r="P10" s="79"/>
      <c r="Q10" s="85">
        <v>5.9499999999999997E-2</v>
      </c>
      <c r="R10" s="79">
        <v>3754.45</v>
      </c>
      <c r="S10" s="79"/>
      <c r="T10" s="85">
        <v>5.9499999999999997E-2</v>
      </c>
      <c r="U10" s="79">
        <v>3754.45</v>
      </c>
      <c r="V10" s="79"/>
      <c r="W10" s="85">
        <v>5.9499999999999997E-2</v>
      </c>
      <c r="X10" s="79">
        <v>3754.45</v>
      </c>
      <c r="Y10" s="79"/>
    </row>
    <row r="11" spans="1:25" ht="23.25" thickBot="1" x14ac:dyDescent="0.3">
      <c r="A11" s="72" t="s">
        <v>162</v>
      </c>
      <c r="B11" s="85">
        <v>1.95E-2</v>
      </c>
      <c r="C11" s="79">
        <f>(C$3*B$3)*B11</f>
        <v>252.72</v>
      </c>
      <c r="D11" s="79"/>
      <c r="E11" s="85">
        <v>1.95E-2</v>
      </c>
      <c r="F11" s="79">
        <f>(F$3*E$3)*E11</f>
        <v>266.76</v>
      </c>
      <c r="G11" s="79"/>
      <c r="H11" s="85">
        <v>1.95E-2</v>
      </c>
      <c r="I11" s="79">
        <f t="shared" si="1"/>
        <v>730.08</v>
      </c>
      <c r="J11" s="79"/>
      <c r="K11" s="85">
        <v>1.95E-2</v>
      </c>
      <c r="L11" s="79">
        <f t="shared" si="2"/>
        <v>1170</v>
      </c>
      <c r="M11" s="79"/>
      <c r="N11" s="85">
        <v>1.95E-2</v>
      </c>
      <c r="O11" s="79">
        <f>O$3*N11</f>
        <v>1170</v>
      </c>
      <c r="P11" s="79"/>
      <c r="Q11" s="85">
        <v>1.95E-2</v>
      </c>
      <c r="R11" s="79">
        <f>R$3*Q11</f>
        <v>877.5</v>
      </c>
      <c r="S11" s="79"/>
      <c r="T11" s="85">
        <v>1.95E-2</v>
      </c>
      <c r="U11" s="79">
        <f>U$3*T11</f>
        <v>1657.5</v>
      </c>
      <c r="V11" s="79"/>
      <c r="W11" s="120">
        <v>1.95E-2</v>
      </c>
      <c r="X11" s="125">
        <f>X$3*W11</f>
        <v>1365</v>
      </c>
      <c r="Y11" s="125"/>
    </row>
    <row r="12" spans="1:25" ht="23.25" thickBot="1" x14ac:dyDescent="0.3">
      <c r="A12" s="72" t="s">
        <v>15</v>
      </c>
      <c r="B12" s="85">
        <v>1.55E-2</v>
      </c>
      <c r="C12" s="79">
        <f>(C$3*B$3)*B12</f>
        <v>200.88</v>
      </c>
      <c r="D12" s="79"/>
      <c r="E12" s="85">
        <v>1.55E-2</v>
      </c>
      <c r="F12" s="79">
        <f>(F$3*E$3)*E12</f>
        <v>212.04</v>
      </c>
      <c r="G12" s="79"/>
      <c r="H12" s="85">
        <v>1.55E-2</v>
      </c>
      <c r="I12" s="79">
        <f t="shared" si="1"/>
        <v>580.32000000000005</v>
      </c>
      <c r="J12" s="79"/>
      <c r="K12" s="85">
        <v>1.55E-2</v>
      </c>
      <c r="L12" s="79">
        <f t="shared" si="2"/>
        <v>930</v>
      </c>
      <c r="M12" s="79"/>
      <c r="N12" s="85">
        <v>1.55E-2</v>
      </c>
      <c r="O12" s="79">
        <f>O$3*N12</f>
        <v>930</v>
      </c>
      <c r="P12" s="79"/>
      <c r="Q12" s="85">
        <v>1.55E-2</v>
      </c>
      <c r="R12" s="79">
        <f>R$3*Q12</f>
        <v>697.5</v>
      </c>
      <c r="S12" s="79"/>
      <c r="T12" s="85">
        <v>1.55E-2</v>
      </c>
      <c r="U12" s="79">
        <f>U$3*T12</f>
        <v>1317.5</v>
      </c>
      <c r="V12" s="79"/>
      <c r="W12" s="143">
        <v>1.55E-2</v>
      </c>
      <c r="X12" s="130">
        <f>X$3*W12</f>
        <v>1085</v>
      </c>
      <c r="Y12" s="130"/>
    </row>
    <row r="13" spans="1:25" ht="15.75" thickBot="1" x14ac:dyDescent="0.3">
      <c r="A13" s="72" t="s">
        <v>20</v>
      </c>
      <c r="B13" s="81"/>
      <c r="C13" s="79">
        <v>0</v>
      </c>
      <c r="D13" s="79"/>
      <c r="E13" s="77"/>
      <c r="F13" s="79">
        <f t="shared" si="0"/>
        <v>0</v>
      </c>
      <c r="G13" s="79"/>
      <c r="H13" s="77">
        <v>0.02</v>
      </c>
      <c r="I13" s="79">
        <f t="shared" si="1"/>
        <v>748.80000000000007</v>
      </c>
      <c r="J13" s="79"/>
      <c r="K13" s="77">
        <v>0.02</v>
      </c>
      <c r="L13" s="79">
        <f t="shared" si="2"/>
        <v>1200</v>
      </c>
      <c r="M13" s="79"/>
      <c r="N13" s="77">
        <v>0.02</v>
      </c>
      <c r="O13" s="79">
        <f>O$3*N13</f>
        <v>1200</v>
      </c>
      <c r="P13" s="79"/>
      <c r="Q13" s="77">
        <v>0.02</v>
      </c>
      <c r="R13" s="79">
        <f>R$3*Q13</f>
        <v>900</v>
      </c>
      <c r="S13" s="79"/>
      <c r="T13" s="77">
        <v>0.02</v>
      </c>
      <c r="U13" s="79">
        <f>U$3*T13</f>
        <v>1700</v>
      </c>
      <c r="V13" s="79"/>
      <c r="W13" s="128">
        <v>0.02</v>
      </c>
      <c r="X13" s="125">
        <f>X$3*W13</f>
        <v>1400</v>
      </c>
      <c r="Y13" s="125"/>
    </row>
    <row r="14" spans="1:25" ht="23.25" thickBot="1" x14ac:dyDescent="0.3">
      <c r="A14" s="72" t="s">
        <v>21</v>
      </c>
      <c r="B14" s="81"/>
      <c r="C14" s="79">
        <v>0</v>
      </c>
      <c r="D14" s="79"/>
      <c r="E14" s="77"/>
      <c r="F14" s="79">
        <f t="shared" si="0"/>
        <v>0</v>
      </c>
      <c r="G14" s="79"/>
      <c r="H14" s="77">
        <v>0.01</v>
      </c>
      <c r="I14" s="79">
        <f t="shared" ref="I14:I20" si="3">I$3*H14</f>
        <v>374.40000000000003</v>
      </c>
      <c r="J14" s="79"/>
      <c r="K14" s="77">
        <v>0.01</v>
      </c>
      <c r="L14" s="79">
        <f t="shared" ref="L14:L20" si="4">L$3*K14</f>
        <v>600</v>
      </c>
      <c r="M14" s="79"/>
      <c r="N14" s="77">
        <v>0.01</v>
      </c>
      <c r="O14" s="79">
        <f t="shared" ref="O14:O20" si="5">O$3*N14</f>
        <v>600</v>
      </c>
      <c r="P14" s="79"/>
      <c r="Q14" s="77">
        <v>0.01</v>
      </c>
      <c r="R14" s="79">
        <f t="shared" ref="R14:R20" si="6">R$3*Q14</f>
        <v>450</v>
      </c>
      <c r="S14" s="79"/>
      <c r="T14" s="77">
        <v>0.01</v>
      </c>
      <c r="U14" s="79">
        <f t="shared" ref="U14:U20" si="7">U$3*T14</f>
        <v>850</v>
      </c>
      <c r="V14" s="79"/>
      <c r="W14" s="139">
        <v>0.01</v>
      </c>
      <c r="X14" s="130">
        <f t="shared" ref="X14:X20" si="8">X$3*W14</f>
        <v>700</v>
      </c>
      <c r="Y14" s="130"/>
    </row>
    <row r="15" spans="1:25" ht="23.25" thickBot="1" x14ac:dyDescent="0.3">
      <c r="A15" s="72" t="s">
        <v>22</v>
      </c>
      <c r="B15" s="81"/>
      <c r="C15" s="79">
        <v>0</v>
      </c>
      <c r="D15" s="79"/>
      <c r="E15" s="77"/>
      <c r="F15" s="79">
        <f t="shared" si="0"/>
        <v>0</v>
      </c>
      <c r="G15" s="79"/>
      <c r="H15" s="77">
        <v>0.02</v>
      </c>
      <c r="I15" s="79">
        <f t="shared" si="3"/>
        <v>748.80000000000007</v>
      </c>
      <c r="J15" s="79"/>
      <c r="K15" s="77">
        <v>0.02</v>
      </c>
      <c r="L15" s="79">
        <f t="shared" si="4"/>
        <v>1200</v>
      </c>
      <c r="M15" s="79"/>
      <c r="N15" s="77">
        <v>0.02</v>
      </c>
      <c r="O15" s="79">
        <f t="shared" si="5"/>
        <v>1200</v>
      </c>
      <c r="P15" s="79"/>
      <c r="Q15" s="77">
        <v>0.02</v>
      </c>
      <c r="R15" s="79">
        <f t="shared" si="6"/>
        <v>900</v>
      </c>
      <c r="S15" s="79"/>
      <c r="T15" s="77">
        <v>0.02</v>
      </c>
      <c r="U15" s="79">
        <f t="shared" si="7"/>
        <v>1700</v>
      </c>
      <c r="V15" s="79"/>
      <c r="W15" s="128">
        <v>0.02</v>
      </c>
      <c r="X15" s="125">
        <f t="shared" si="8"/>
        <v>1400</v>
      </c>
      <c r="Y15" s="125"/>
    </row>
    <row r="16" spans="1:25" ht="15.75" thickBot="1" x14ac:dyDescent="0.3">
      <c r="A16" s="72" t="s">
        <v>23</v>
      </c>
      <c r="B16" s="81"/>
      <c r="C16" s="79">
        <v>0</v>
      </c>
      <c r="D16" s="79"/>
      <c r="E16" s="77"/>
      <c r="F16" s="79">
        <f t="shared" si="0"/>
        <v>0</v>
      </c>
      <c r="G16" s="79"/>
      <c r="H16" s="77">
        <v>0.01</v>
      </c>
      <c r="I16" s="79">
        <f t="shared" si="3"/>
        <v>374.40000000000003</v>
      </c>
      <c r="J16" s="79"/>
      <c r="K16" s="77">
        <v>0.01</v>
      </c>
      <c r="L16" s="79">
        <f t="shared" si="4"/>
        <v>600</v>
      </c>
      <c r="M16" s="79"/>
      <c r="N16" s="77">
        <v>0.01</v>
      </c>
      <c r="O16" s="79">
        <f t="shared" si="5"/>
        <v>600</v>
      </c>
      <c r="P16" s="79"/>
      <c r="Q16" s="77">
        <v>0.01</v>
      </c>
      <c r="R16" s="79">
        <f t="shared" si="6"/>
        <v>450</v>
      </c>
      <c r="S16" s="79"/>
      <c r="T16" s="77">
        <v>0.01</v>
      </c>
      <c r="U16" s="79">
        <f t="shared" si="7"/>
        <v>850</v>
      </c>
      <c r="V16" s="79"/>
      <c r="W16" s="139">
        <v>0.01</v>
      </c>
      <c r="X16" s="130">
        <f t="shared" si="8"/>
        <v>700</v>
      </c>
      <c r="Y16" s="130"/>
    </row>
    <row r="17" spans="1:25" ht="23.25" thickBot="1" x14ac:dyDescent="0.3">
      <c r="A17" s="72" t="s">
        <v>24</v>
      </c>
      <c r="B17" s="81"/>
      <c r="C17" s="79">
        <v>0</v>
      </c>
      <c r="D17" s="79"/>
      <c r="E17" s="77"/>
      <c r="F17" s="79">
        <f t="shared" si="0"/>
        <v>0</v>
      </c>
      <c r="G17" s="79"/>
      <c r="H17" s="77">
        <v>0.03</v>
      </c>
      <c r="I17" s="79">
        <f t="shared" si="3"/>
        <v>1123.2</v>
      </c>
      <c r="J17" s="79"/>
      <c r="K17" s="77">
        <v>0.03</v>
      </c>
      <c r="L17" s="79">
        <f t="shared" si="4"/>
        <v>1800</v>
      </c>
      <c r="M17" s="79"/>
      <c r="N17" s="77">
        <v>0.03</v>
      </c>
      <c r="O17" s="79">
        <f t="shared" si="5"/>
        <v>1800</v>
      </c>
      <c r="P17" s="79"/>
      <c r="Q17" s="77">
        <v>0.03</v>
      </c>
      <c r="R17" s="79">
        <f t="shared" si="6"/>
        <v>1350</v>
      </c>
      <c r="S17" s="79"/>
      <c r="T17" s="77">
        <v>0.03</v>
      </c>
      <c r="U17" s="79">
        <f t="shared" si="7"/>
        <v>2550</v>
      </c>
      <c r="V17" s="79"/>
      <c r="W17" s="128">
        <v>0.03</v>
      </c>
      <c r="X17" s="125">
        <f t="shared" si="8"/>
        <v>2100</v>
      </c>
      <c r="Y17" s="125"/>
    </row>
    <row r="18" spans="1:25" ht="23.25" thickBot="1" x14ac:dyDescent="0.3">
      <c r="A18" s="72" t="s">
        <v>25</v>
      </c>
      <c r="B18" s="81"/>
      <c r="C18" s="79">
        <v>0</v>
      </c>
      <c r="D18" s="79"/>
      <c r="E18" s="77"/>
      <c r="F18" s="79">
        <f t="shared" si="0"/>
        <v>0</v>
      </c>
      <c r="G18" s="79"/>
      <c r="H18" s="77">
        <v>0.02</v>
      </c>
      <c r="I18" s="79">
        <f t="shared" si="3"/>
        <v>748.80000000000007</v>
      </c>
      <c r="J18" s="79"/>
      <c r="K18" s="77">
        <v>0.02</v>
      </c>
      <c r="L18" s="79">
        <f t="shared" si="4"/>
        <v>1200</v>
      </c>
      <c r="M18" s="79"/>
      <c r="N18" s="77">
        <v>0.02</v>
      </c>
      <c r="O18" s="79">
        <f t="shared" si="5"/>
        <v>1200</v>
      </c>
      <c r="P18" s="79"/>
      <c r="Q18" s="77">
        <v>0.03</v>
      </c>
      <c r="R18" s="79">
        <f t="shared" si="6"/>
        <v>1350</v>
      </c>
      <c r="S18" s="79"/>
      <c r="T18" s="77">
        <v>0.04</v>
      </c>
      <c r="U18" s="79">
        <f t="shared" si="7"/>
        <v>3400</v>
      </c>
      <c r="V18" s="79"/>
      <c r="W18" s="139">
        <v>0.04</v>
      </c>
      <c r="X18" s="130">
        <f t="shared" si="8"/>
        <v>2800</v>
      </c>
      <c r="Y18" s="130"/>
    </row>
    <row r="19" spans="1:25" ht="15.75" thickBot="1" x14ac:dyDescent="0.3">
      <c r="A19" s="72" t="s">
        <v>16</v>
      </c>
      <c r="B19" s="81"/>
      <c r="C19" s="79">
        <v>0</v>
      </c>
      <c r="D19" s="79"/>
      <c r="E19" s="77"/>
      <c r="F19" s="79">
        <f t="shared" si="0"/>
        <v>0</v>
      </c>
      <c r="G19" s="79"/>
      <c r="H19" s="77">
        <v>0.01</v>
      </c>
      <c r="I19" s="79">
        <f t="shared" si="3"/>
        <v>374.40000000000003</v>
      </c>
      <c r="J19" s="79"/>
      <c r="K19" s="77">
        <v>0.01</v>
      </c>
      <c r="L19" s="79">
        <f t="shared" si="4"/>
        <v>600</v>
      </c>
      <c r="M19" s="79"/>
      <c r="N19" s="77">
        <v>0.01</v>
      </c>
      <c r="O19" s="79">
        <f t="shared" si="5"/>
        <v>600</v>
      </c>
      <c r="P19" s="79"/>
      <c r="Q19" s="77">
        <v>0.01</v>
      </c>
      <c r="R19" s="79">
        <f t="shared" si="6"/>
        <v>450</v>
      </c>
      <c r="S19" s="79"/>
      <c r="T19" s="77">
        <v>0.01</v>
      </c>
      <c r="U19" s="79">
        <f t="shared" si="7"/>
        <v>850</v>
      </c>
      <c r="V19" s="79"/>
      <c r="W19" s="128">
        <v>0.01</v>
      </c>
      <c r="X19" s="125">
        <f t="shared" si="8"/>
        <v>700</v>
      </c>
      <c r="Y19" s="125"/>
    </row>
    <row r="20" spans="1:25" ht="15.75" thickBot="1" x14ac:dyDescent="0.3">
      <c r="A20" s="72" t="s">
        <v>33</v>
      </c>
      <c r="B20" s="78">
        <v>250</v>
      </c>
      <c r="C20" s="79">
        <f>B20</f>
        <v>250</v>
      </c>
      <c r="D20" s="79"/>
      <c r="E20" s="78">
        <v>250</v>
      </c>
      <c r="F20" s="79">
        <f>E20</f>
        <v>250</v>
      </c>
      <c r="G20" s="79"/>
      <c r="H20" s="77">
        <v>0.01</v>
      </c>
      <c r="I20" s="79">
        <f t="shared" si="3"/>
        <v>374.40000000000003</v>
      </c>
      <c r="J20" s="79"/>
      <c r="K20" s="77">
        <v>0.01</v>
      </c>
      <c r="L20" s="79">
        <f t="shared" si="4"/>
        <v>600</v>
      </c>
      <c r="M20" s="79"/>
      <c r="N20" s="77">
        <v>0.01</v>
      </c>
      <c r="O20" s="79">
        <f t="shared" si="5"/>
        <v>600</v>
      </c>
      <c r="P20" s="79"/>
      <c r="Q20" s="77">
        <v>0.01</v>
      </c>
      <c r="R20" s="79">
        <f t="shared" si="6"/>
        <v>450</v>
      </c>
      <c r="S20" s="79"/>
      <c r="T20" s="77">
        <v>0.01</v>
      </c>
      <c r="U20" s="79">
        <f t="shared" si="7"/>
        <v>850</v>
      </c>
      <c r="V20" s="79"/>
      <c r="W20" s="139">
        <v>0.01</v>
      </c>
      <c r="X20" s="130">
        <f t="shared" si="8"/>
        <v>700</v>
      </c>
      <c r="Y20" s="130"/>
    </row>
    <row r="21" spans="1:25" ht="15.75" thickBot="1" x14ac:dyDescent="0.3">
      <c r="A21" s="72" t="s">
        <v>31</v>
      </c>
      <c r="B21" s="78" t="s">
        <v>7</v>
      </c>
      <c r="C21" s="79" t="str">
        <f>B21</f>
        <v xml:space="preserve"> </v>
      </c>
      <c r="D21" s="79"/>
      <c r="E21" s="78" t="s">
        <v>7</v>
      </c>
      <c r="F21" s="79" t="str">
        <f>E21</f>
        <v xml:space="preserve"> </v>
      </c>
      <c r="G21" s="79"/>
      <c r="H21" s="78">
        <v>500</v>
      </c>
      <c r="I21" s="79">
        <f>H21</f>
        <v>500</v>
      </c>
      <c r="J21" s="79"/>
      <c r="K21" s="78">
        <v>500</v>
      </c>
      <c r="L21" s="79">
        <f>K21</f>
        <v>500</v>
      </c>
      <c r="M21" s="79"/>
      <c r="N21" s="78">
        <v>500</v>
      </c>
      <c r="O21" s="79">
        <f>N21</f>
        <v>500</v>
      </c>
      <c r="P21" s="79"/>
      <c r="Q21" s="78">
        <v>1500</v>
      </c>
      <c r="R21" s="79">
        <f>Q21</f>
        <v>1500</v>
      </c>
      <c r="S21" s="79"/>
      <c r="T21" s="78">
        <v>3000</v>
      </c>
      <c r="U21" s="79">
        <f>T21</f>
        <v>3000</v>
      </c>
      <c r="V21" s="79"/>
      <c r="W21" s="129">
        <v>3000</v>
      </c>
      <c r="X21" s="125">
        <f>W21</f>
        <v>3000</v>
      </c>
      <c r="Y21" s="125"/>
    </row>
    <row r="22" spans="1:25" ht="15.75" thickBot="1" x14ac:dyDescent="0.3">
      <c r="A22" s="72" t="s">
        <v>42</v>
      </c>
      <c r="B22" s="78">
        <v>1500</v>
      </c>
      <c r="C22" s="79">
        <f>B22</f>
        <v>1500</v>
      </c>
      <c r="D22" s="79"/>
      <c r="E22" s="78">
        <v>1500</v>
      </c>
      <c r="F22" s="79">
        <f>E22</f>
        <v>1500</v>
      </c>
      <c r="G22" s="79"/>
      <c r="H22" s="78">
        <v>1500</v>
      </c>
      <c r="I22" s="79">
        <f>H22</f>
        <v>1500</v>
      </c>
      <c r="J22" s="79"/>
      <c r="K22" s="78">
        <v>1500</v>
      </c>
      <c r="L22" s="79">
        <f>K22</f>
        <v>1500</v>
      </c>
      <c r="M22" s="79"/>
      <c r="N22" s="78">
        <v>1500</v>
      </c>
      <c r="O22" s="79">
        <f>N22</f>
        <v>1500</v>
      </c>
      <c r="P22" s="79"/>
      <c r="Q22" s="78">
        <v>3000</v>
      </c>
      <c r="R22" s="79">
        <f>Q22</f>
        <v>3000</v>
      </c>
      <c r="S22" s="79"/>
      <c r="T22" s="78">
        <v>4000</v>
      </c>
      <c r="U22" s="79">
        <f>T22</f>
        <v>4000</v>
      </c>
      <c r="V22" s="79"/>
      <c r="W22" s="138">
        <v>4000</v>
      </c>
      <c r="X22" s="130">
        <f>W22</f>
        <v>4000</v>
      </c>
      <c r="Y22" s="130"/>
    </row>
    <row r="23" spans="1:25" ht="15.75" thickBot="1" x14ac:dyDescent="0.3">
      <c r="A23" s="72" t="s">
        <v>17</v>
      </c>
      <c r="B23" s="83"/>
      <c r="C23" s="84"/>
      <c r="D23" s="84"/>
      <c r="E23" s="83"/>
      <c r="F23" s="84"/>
      <c r="G23" s="84"/>
      <c r="H23" s="83"/>
      <c r="I23" s="84"/>
      <c r="J23" s="84"/>
      <c r="K23" s="83"/>
      <c r="L23" s="84"/>
      <c r="M23" s="84"/>
      <c r="N23" s="83"/>
      <c r="O23" s="84"/>
      <c r="P23" s="84"/>
      <c r="Q23" s="83"/>
      <c r="R23" s="84"/>
      <c r="S23" s="84"/>
      <c r="T23" s="83"/>
      <c r="U23" s="84"/>
      <c r="V23" s="84"/>
      <c r="W23" s="83"/>
      <c r="X23" s="84"/>
      <c r="Y23" s="84"/>
    </row>
    <row r="24" spans="1:25" ht="15.75" thickBot="1" x14ac:dyDescent="0.3">
      <c r="A24" s="72" t="s">
        <v>30</v>
      </c>
      <c r="B24" s="78">
        <v>2250</v>
      </c>
      <c r="C24" s="79">
        <f>B24</f>
        <v>2250</v>
      </c>
      <c r="D24" s="79"/>
      <c r="E24" s="78">
        <v>2250</v>
      </c>
      <c r="F24" s="79">
        <f>E24</f>
        <v>2250</v>
      </c>
      <c r="G24" s="79"/>
      <c r="H24" s="78">
        <v>5000</v>
      </c>
      <c r="I24" s="79">
        <f>H24</f>
        <v>5000</v>
      </c>
      <c r="J24" s="79"/>
      <c r="K24" s="78">
        <v>5000</v>
      </c>
      <c r="L24" s="79">
        <f>K24</f>
        <v>5000</v>
      </c>
      <c r="M24" s="79" t="s">
        <v>7</v>
      </c>
      <c r="N24" s="78">
        <v>5000</v>
      </c>
      <c r="O24" s="79">
        <f>N24</f>
        <v>5000</v>
      </c>
      <c r="P24" s="79"/>
      <c r="Q24" s="78">
        <v>5000</v>
      </c>
      <c r="R24" s="79">
        <f>Q24</f>
        <v>5000</v>
      </c>
      <c r="S24" s="79"/>
      <c r="T24" s="78">
        <v>5000</v>
      </c>
      <c r="U24" s="79">
        <f>T24</f>
        <v>5000</v>
      </c>
      <c r="V24" s="79"/>
      <c r="W24" s="138">
        <v>5000</v>
      </c>
      <c r="X24" s="130">
        <f>W24</f>
        <v>5000</v>
      </c>
      <c r="Y24" s="130"/>
    </row>
    <row r="25" spans="1:25" ht="23.25" thickBot="1" x14ac:dyDescent="0.3">
      <c r="A25" s="72" t="s">
        <v>158</v>
      </c>
      <c r="B25" s="78" t="s">
        <v>7</v>
      </c>
      <c r="C25" s="79" t="str">
        <f>B25</f>
        <v xml:space="preserve"> </v>
      </c>
      <c r="D25" s="79"/>
      <c r="E25" s="78" t="s">
        <v>7</v>
      </c>
      <c r="F25" s="79" t="str">
        <f t="shared" ref="F25:F32" si="9">E25</f>
        <v xml:space="preserve"> </v>
      </c>
      <c r="G25" s="79"/>
      <c r="H25" s="78">
        <v>500</v>
      </c>
      <c r="I25" s="79">
        <v>500</v>
      </c>
      <c r="J25" s="79"/>
      <c r="K25" s="78">
        <v>1500</v>
      </c>
      <c r="L25" s="79">
        <f t="shared" ref="L25:L32" si="10">K25</f>
        <v>1500</v>
      </c>
      <c r="M25" s="79"/>
      <c r="N25" s="78">
        <v>1500</v>
      </c>
      <c r="O25" s="79">
        <f t="shared" ref="O25:O32" si="11">N25</f>
        <v>1500</v>
      </c>
      <c r="P25" s="79"/>
      <c r="Q25" s="78" t="s">
        <v>7</v>
      </c>
      <c r="R25" s="79" t="str">
        <f t="shared" ref="R25:R32" si="12">Q25</f>
        <v xml:space="preserve"> </v>
      </c>
      <c r="S25" s="79"/>
      <c r="T25" s="78" t="s">
        <v>7</v>
      </c>
      <c r="U25" s="79" t="str">
        <f t="shared" ref="U25:U32" si="13">T25</f>
        <v xml:space="preserve"> </v>
      </c>
      <c r="V25" s="79"/>
      <c r="W25" s="129">
        <v>1500</v>
      </c>
      <c r="X25" s="125">
        <f t="shared" ref="X25:X32" si="14">W25</f>
        <v>1500</v>
      </c>
      <c r="Y25" s="125"/>
    </row>
    <row r="26" spans="1:25" ht="15.75" thickBot="1" x14ac:dyDescent="0.3">
      <c r="A26" s="72" t="s">
        <v>29</v>
      </c>
      <c r="B26" s="83"/>
      <c r="C26" s="79">
        <f t="shared" ref="C26:C31" si="15">B26</f>
        <v>0</v>
      </c>
      <c r="D26" s="79"/>
      <c r="E26" s="83"/>
      <c r="F26" s="79">
        <f t="shared" si="9"/>
        <v>0</v>
      </c>
      <c r="G26" s="79"/>
      <c r="H26" s="83"/>
      <c r="I26" s="79">
        <f t="shared" ref="I26:I32" si="16">H26</f>
        <v>0</v>
      </c>
      <c r="J26" s="79"/>
      <c r="K26" s="83">
        <v>600</v>
      </c>
      <c r="L26" s="79">
        <f t="shared" si="10"/>
        <v>600</v>
      </c>
      <c r="M26" s="79"/>
      <c r="N26" s="78">
        <v>600</v>
      </c>
      <c r="O26" s="79">
        <f t="shared" si="11"/>
        <v>600</v>
      </c>
      <c r="P26" s="79"/>
      <c r="Q26" s="78">
        <v>600</v>
      </c>
      <c r="R26" s="79">
        <f t="shared" si="12"/>
        <v>600</v>
      </c>
      <c r="S26" s="79"/>
      <c r="T26" s="78" t="s">
        <v>7</v>
      </c>
      <c r="U26" s="79" t="str">
        <f t="shared" si="13"/>
        <v xml:space="preserve"> </v>
      </c>
      <c r="V26" s="79"/>
      <c r="W26" s="138">
        <v>800</v>
      </c>
      <c r="X26" s="130">
        <f t="shared" si="14"/>
        <v>800</v>
      </c>
      <c r="Y26" s="130"/>
    </row>
    <row r="27" spans="1:25" ht="23.25" thickBot="1" x14ac:dyDescent="0.3">
      <c r="A27" s="72" t="s">
        <v>153</v>
      </c>
      <c r="B27" s="78">
        <v>600</v>
      </c>
      <c r="C27" s="79">
        <f t="shared" si="15"/>
        <v>600</v>
      </c>
      <c r="D27" s="79"/>
      <c r="E27" s="78">
        <v>600</v>
      </c>
      <c r="F27" s="79">
        <f t="shared" si="9"/>
        <v>600</v>
      </c>
      <c r="G27" s="79"/>
      <c r="H27" s="78">
        <v>600</v>
      </c>
      <c r="I27" s="79">
        <f t="shared" si="16"/>
        <v>600</v>
      </c>
      <c r="J27" s="79"/>
      <c r="K27" s="78">
        <v>600</v>
      </c>
      <c r="L27" s="79">
        <f t="shared" si="10"/>
        <v>600</v>
      </c>
      <c r="M27" s="79"/>
      <c r="N27" s="78">
        <v>600</v>
      </c>
      <c r="O27" s="79">
        <f t="shared" si="11"/>
        <v>600</v>
      </c>
      <c r="P27" s="79"/>
      <c r="Q27" s="78">
        <v>600</v>
      </c>
      <c r="R27" s="79">
        <f t="shared" si="12"/>
        <v>600</v>
      </c>
      <c r="S27" s="79"/>
      <c r="T27" s="78">
        <v>600</v>
      </c>
      <c r="U27" s="79">
        <f t="shared" si="13"/>
        <v>600</v>
      </c>
      <c r="V27" s="79"/>
      <c r="W27" s="129">
        <v>600</v>
      </c>
      <c r="X27" s="125">
        <f t="shared" si="14"/>
        <v>600</v>
      </c>
      <c r="Y27" s="125"/>
    </row>
    <row r="28" spans="1:25" ht="15.75" thickBot="1" x14ac:dyDescent="0.3">
      <c r="A28" s="72" t="s">
        <v>174</v>
      </c>
      <c r="B28" s="83"/>
      <c r="C28" s="79">
        <f t="shared" si="15"/>
        <v>0</v>
      </c>
      <c r="D28" s="79"/>
      <c r="E28" s="83"/>
      <c r="F28" s="79">
        <f t="shared" si="9"/>
        <v>0</v>
      </c>
      <c r="G28" s="79"/>
      <c r="H28" s="83"/>
      <c r="I28" s="79">
        <f t="shared" si="16"/>
        <v>0</v>
      </c>
      <c r="J28" s="79"/>
      <c r="K28" s="83"/>
      <c r="L28" s="79">
        <f t="shared" si="10"/>
        <v>0</v>
      </c>
      <c r="M28" s="79"/>
      <c r="N28" s="83"/>
      <c r="O28" s="79">
        <f t="shared" si="11"/>
        <v>0</v>
      </c>
      <c r="P28" s="79"/>
      <c r="Q28" s="83"/>
      <c r="R28" s="79">
        <f t="shared" si="12"/>
        <v>0</v>
      </c>
      <c r="S28" s="79"/>
      <c r="T28" s="83"/>
      <c r="U28" s="79">
        <f t="shared" si="13"/>
        <v>0</v>
      </c>
      <c r="V28" s="79"/>
      <c r="W28" s="83"/>
      <c r="X28" s="125">
        <f t="shared" si="14"/>
        <v>0</v>
      </c>
      <c r="Y28" s="125"/>
    </row>
    <row r="29" spans="1:25" ht="23.25" thickBot="1" x14ac:dyDescent="0.3">
      <c r="A29" s="72" t="s">
        <v>27</v>
      </c>
      <c r="B29" s="78">
        <v>600</v>
      </c>
      <c r="C29" s="79">
        <f t="shared" si="15"/>
        <v>600</v>
      </c>
      <c r="D29" s="79"/>
      <c r="E29" s="78">
        <v>600</v>
      </c>
      <c r="F29" s="79">
        <f t="shared" si="9"/>
        <v>600</v>
      </c>
      <c r="G29" s="79"/>
      <c r="H29" s="78">
        <v>600</v>
      </c>
      <c r="I29" s="79">
        <f t="shared" si="16"/>
        <v>600</v>
      </c>
      <c r="J29" s="79"/>
      <c r="K29" s="78">
        <v>600</v>
      </c>
      <c r="L29" s="79">
        <f t="shared" si="10"/>
        <v>600</v>
      </c>
      <c r="M29" s="79"/>
      <c r="N29" s="78">
        <v>600</v>
      </c>
      <c r="O29" s="79">
        <f t="shared" si="11"/>
        <v>600</v>
      </c>
      <c r="P29" s="79"/>
      <c r="Q29" s="78">
        <v>600</v>
      </c>
      <c r="R29" s="79">
        <f t="shared" si="12"/>
        <v>600</v>
      </c>
      <c r="S29" s="79"/>
      <c r="T29" s="78">
        <v>600</v>
      </c>
      <c r="U29" s="79">
        <f t="shared" si="13"/>
        <v>600</v>
      </c>
      <c r="V29" s="79"/>
      <c r="W29" s="129">
        <v>600</v>
      </c>
      <c r="X29" s="125">
        <f t="shared" si="14"/>
        <v>600</v>
      </c>
      <c r="Y29" s="125"/>
    </row>
    <row r="30" spans="1:25" ht="15.75" thickBot="1" x14ac:dyDescent="0.3">
      <c r="A30" s="72" t="s">
        <v>28</v>
      </c>
      <c r="B30" s="78">
        <v>400</v>
      </c>
      <c r="C30" s="79">
        <f t="shared" si="15"/>
        <v>400</v>
      </c>
      <c r="D30" s="79"/>
      <c r="E30" s="78">
        <v>400</v>
      </c>
      <c r="F30" s="79">
        <f t="shared" si="9"/>
        <v>400</v>
      </c>
      <c r="G30" s="79"/>
      <c r="H30" s="78">
        <v>600</v>
      </c>
      <c r="I30" s="79">
        <f t="shared" si="16"/>
        <v>600</v>
      </c>
      <c r="J30" s="79"/>
      <c r="K30" s="78">
        <v>600</v>
      </c>
      <c r="L30" s="79">
        <f t="shared" si="10"/>
        <v>600</v>
      </c>
      <c r="M30" s="79"/>
      <c r="N30" s="78">
        <v>600</v>
      </c>
      <c r="O30" s="79">
        <f t="shared" si="11"/>
        <v>600</v>
      </c>
      <c r="P30" s="79"/>
      <c r="Q30" s="78">
        <v>600</v>
      </c>
      <c r="R30" s="79">
        <f t="shared" si="12"/>
        <v>600</v>
      </c>
      <c r="S30" s="79"/>
      <c r="T30" s="78">
        <v>600</v>
      </c>
      <c r="U30" s="79">
        <f t="shared" si="13"/>
        <v>600</v>
      </c>
      <c r="V30" s="79"/>
      <c r="W30" s="138">
        <v>600</v>
      </c>
      <c r="X30" s="130">
        <f t="shared" si="14"/>
        <v>600</v>
      </c>
      <c r="Y30" s="130"/>
    </row>
    <row r="31" spans="1:25" ht="15.75" thickBot="1" x14ac:dyDescent="0.3">
      <c r="A31" s="72" t="s">
        <v>32</v>
      </c>
      <c r="B31" s="78">
        <v>100</v>
      </c>
      <c r="C31" s="79">
        <f t="shared" si="15"/>
        <v>100</v>
      </c>
      <c r="D31" s="79"/>
      <c r="E31" s="78">
        <v>100</v>
      </c>
      <c r="F31" s="79">
        <f t="shared" si="9"/>
        <v>100</v>
      </c>
      <c r="G31" s="79"/>
      <c r="H31" s="78">
        <v>600</v>
      </c>
      <c r="I31" s="79">
        <f t="shared" si="16"/>
        <v>600</v>
      </c>
      <c r="J31" s="79"/>
      <c r="K31" s="78">
        <v>600</v>
      </c>
      <c r="L31" s="79">
        <f t="shared" si="10"/>
        <v>600</v>
      </c>
      <c r="M31" s="79"/>
      <c r="N31" s="78">
        <v>600</v>
      </c>
      <c r="O31" s="79">
        <f t="shared" si="11"/>
        <v>600</v>
      </c>
      <c r="P31" s="79"/>
      <c r="Q31" s="78">
        <v>600</v>
      </c>
      <c r="R31" s="79">
        <f t="shared" si="12"/>
        <v>600</v>
      </c>
      <c r="S31" s="79"/>
      <c r="T31" s="78">
        <v>600</v>
      </c>
      <c r="U31" s="79">
        <f t="shared" si="13"/>
        <v>600</v>
      </c>
      <c r="V31" s="79"/>
      <c r="W31" s="129">
        <v>600</v>
      </c>
      <c r="X31" s="125">
        <f t="shared" si="14"/>
        <v>600</v>
      </c>
      <c r="Y31" s="125"/>
    </row>
    <row r="32" spans="1:25" ht="15.75" thickBot="1" x14ac:dyDescent="0.3">
      <c r="A32" s="72" t="s">
        <v>152</v>
      </c>
      <c r="B32" s="83">
        <v>500</v>
      </c>
      <c r="C32" s="79">
        <f>B32</f>
        <v>500</v>
      </c>
      <c r="D32" s="79"/>
      <c r="E32" s="83">
        <v>500</v>
      </c>
      <c r="F32" s="79">
        <f t="shared" si="9"/>
        <v>500</v>
      </c>
      <c r="G32" s="79"/>
      <c r="H32" s="83">
        <v>500</v>
      </c>
      <c r="I32" s="79">
        <f t="shared" si="16"/>
        <v>500</v>
      </c>
      <c r="J32" s="79"/>
      <c r="K32" s="83">
        <v>500</v>
      </c>
      <c r="L32" s="79">
        <f t="shared" si="10"/>
        <v>500</v>
      </c>
      <c r="M32" s="79"/>
      <c r="N32" s="83"/>
      <c r="O32" s="79">
        <f t="shared" si="11"/>
        <v>0</v>
      </c>
      <c r="P32" s="79"/>
      <c r="Q32" s="83"/>
      <c r="R32" s="79">
        <f t="shared" si="12"/>
        <v>0</v>
      </c>
      <c r="S32" s="79"/>
      <c r="T32" s="83"/>
      <c r="U32" s="79">
        <f t="shared" si="13"/>
        <v>0</v>
      </c>
      <c r="V32" s="79"/>
      <c r="W32" s="83"/>
      <c r="X32" s="130">
        <f t="shared" si="14"/>
        <v>0</v>
      </c>
      <c r="Y32" s="130"/>
    </row>
    <row r="33" spans="1:25" ht="23.25" thickBot="1" x14ac:dyDescent="0.3">
      <c r="A33" s="70" t="s">
        <v>57</v>
      </c>
      <c r="B33" s="71"/>
      <c r="C33" s="80">
        <f>(B3*C3)+SUM(C4:C32)</f>
        <v>22558.256000000001</v>
      </c>
      <c r="D33" s="80"/>
      <c r="E33" s="71"/>
      <c r="F33" s="80">
        <f>(E3*F3)+SUM(F4:F32)</f>
        <v>23467.047999999999</v>
      </c>
      <c r="G33" s="80"/>
      <c r="H33" s="71"/>
      <c r="I33" s="80">
        <f>SUM(I3:I32)</f>
        <v>60898.784000000014</v>
      </c>
      <c r="J33" s="80"/>
      <c r="K33" s="71"/>
      <c r="L33" s="80">
        <f>SUM(L3:L32)</f>
        <v>93389.076923076937</v>
      </c>
      <c r="M33" s="80"/>
      <c r="N33" s="71"/>
      <c r="O33" s="80">
        <f>SUM(O3:O32)</f>
        <v>94227.37307692309</v>
      </c>
      <c r="P33" s="80"/>
      <c r="Q33" s="71"/>
      <c r="R33" s="80">
        <f>SUM(R3:R32)</f>
        <v>75068.757692307699</v>
      </c>
      <c r="S33" s="80"/>
      <c r="T33" s="71"/>
      <c r="U33" s="80">
        <f>SUM(U3:U32)</f>
        <v>131732.7576923077</v>
      </c>
      <c r="V33" s="80"/>
      <c r="W33" s="133"/>
      <c r="X33" s="134">
        <f>SUM(X3:X32)</f>
        <v>113989.5269230769</v>
      </c>
      <c r="Y33" s="134"/>
    </row>
    <row r="34" spans="1:25" ht="22.5" x14ac:dyDescent="0.25">
      <c r="A34" s="87" t="s">
        <v>58</v>
      </c>
      <c r="C34" t="s">
        <v>7</v>
      </c>
      <c r="D34" s="88">
        <f>C33*D3</f>
        <v>90233.024000000005</v>
      </c>
      <c r="G34" s="92">
        <f>F33*G3</f>
        <v>140802.288</v>
      </c>
      <c r="J34" s="92">
        <f>I33*J3</f>
        <v>121797.56800000003</v>
      </c>
      <c r="M34" s="92">
        <f>L33*M3</f>
        <v>93389.076923076937</v>
      </c>
      <c r="P34" s="92">
        <f>O33*P3</f>
        <v>282682.11923076928</v>
      </c>
      <c r="S34" s="92">
        <f>R33*S3</f>
        <v>375343.7884615385</v>
      </c>
      <c r="V34" s="92">
        <f>U33*V3</f>
        <v>131732.7576923077</v>
      </c>
      <c r="W34" s="136"/>
      <c r="X34" s="131"/>
      <c r="Y34" s="137">
        <f>X33*Y3</f>
        <v>113989.5269230769</v>
      </c>
    </row>
    <row r="35" spans="1:25" x14ac:dyDescent="0.25">
      <c r="A35" s="82" t="s">
        <v>59</v>
      </c>
      <c r="B35" s="89">
        <f>SUM(D34,G34,J34,M34,P34,S34,V34)</f>
        <v>1235980.6223076924</v>
      </c>
      <c r="D35" s="92"/>
      <c r="W35" s="135"/>
      <c r="X35" s="126"/>
      <c r="Y35" s="126"/>
    </row>
    <row r="36" spans="1:25" x14ac:dyDescent="0.25">
      <c r="A36" s="82"/>
      <c r="B36" s="89"/>
      <c r="D36" s="92"/>
    </row>
    <row r="37" spans="1:25" x14ac:dyDescent="0.25">
      <c r="A37" s="94" t="s">
        <v>170</v>
      </c>
      <c r="B37" s="89"/>
      <c r="D37" s="92"/>
    </row>
    <row r="38" spans="1:25" x14ac:dyDescent="0.25">
      <c r="A38" s="93" t="s">
        <v>163</v>
      </c>
      <c r="B38" s="89"/>
      <c r="D38" s="92"/>
    </row>
    <row r="39" spans="1:25" x14ac:dyDescent="0.25">
      <c r="A39" s="93"/>
      <c r="Q39" s="74" t="s">
        <v>7</v>
      </c>
    </row>
    <row r="40" spans="1:25" x14ac:dyDescent="0.25">
      <c r="A40" s="94" t="s">
        <v>86</v>
      </c>
      <c r="B40" s="91"/>
    </row>
    <row r="41" spans="1:25" x14ac:dyDescent="0.25">
      <c r="A41" t="s">
        <v>87</v>
      </c>
    </row>
    <row r="42" spans="1:25" x14ac:dyDescent="0.25">
      <c r="A42" t="s">
        <v>88</v>
      </c>
    </row>
  </sheetData>
  <mergeCells count="8">
    <mergeCell ref="T1:V1"/>
    <mergeCell ref="W1:Y1"/>
    <mergeCell ref="B1:D1"/>
    <mergeCell ref="E1:G1"/>
    <mergeCell ref="H1:J1"/>
    <mergeCell ref="K1:M1"/>
    <mergeCell ref="N1:P1"/>
    <mergeCell ref="Q1:S1"/>
  </mergeCells>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Annual Pay Statement Accomm.</vt:lpstr>
      <vt:lpstr>Pay Statement Letter Template</vt:lpstr>
      <vt:lpstr>Compensation Worksheet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Moseley</dc:creator>
  <cp:lastModifiedBy>Sarah Moseley</cp:lastModifiedBy>
  <cp:lastPrinted>2023-12-12T17:29:23Z</cp:lastPrinted>
  <dcterms:created xsi:type="dcterms:W3CDTF">2023-08-30T22:15:51Z</dcterms:created>
  <dcterms:modified xsi:type="dcterms:W3CDTF">2024-02-23T17:07:00Z</dcterms:modified>
</cp:coreProperties>
</file>